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договорах'!$A$1:$F$48</definedName>
  </definedNames>
  <calcPr calcId="145621"/>
</workbook>
</file>

<file path=xl/calcChain.xml><?xml version="1.0" encoding="utf-8"?>
<calcChain xmlns="http://schemas.openxmlformats.org/spreadsheetml/2006/main">
  <c r="G11" i="4" l="1"/>
  <c r="F11" i="4"/>
  <c r="G10" i="4"/>
  <c r="F10" i="4"/>
  <c r="G8" i="4"/>
  <c r="F8" i="4"/>
  <c r="G7" i="4"/>
  <c r="F7" i="4"/>
  <c r="G5" i="4"/>
  <c r="F5" i="4"/>
  <c r="F44" i="3" l="1"/>
  <c r="E44" i="3" l="1"/>
  <c r="F43" i="3"/>
  <c r="E43" i="3"/>
  <c r="E32" i="3"/>
  <c r="E33" i="3" s="1"/>
  <c r="F32" i="3" l="1"/>
  <c r="E41" i="3" l="1"/>
  <c r="F33" i="3" l="1"/>
  <c r="F42" i="3" s="1"/>
  <c r="E42" i="3" l="1"/>
  <c r="F41" i="3"/>
  <c r="E40" i="3" l="1"/>
  <c r="E39" i="3" s="1"/>
  <c r="F40" i="3"/>
  <c r="F39" i="3" s="1"/>
</calcChain>
</file>

<file path=xl/comments1.xml><?xml version="1.0" encoding="utf-8"?>
<comments xmlns="http://schemas.openxmlformats.org/spreadsheetml/2006/main">
  <authors>
    <author>Автор</author>
  </authors>
  <commentLis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<sst xmlns="http://schemas.openxmlformats.org/spreadsheetml/2006/main" count="120" uniqueCount="107">
  <si>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</si>
  <si>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</si>
  <si>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</si>
  <si>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</si>
  <si>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</si>
  <si>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</si>
  <si>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</si>
  <si>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</si>
  <si>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</si>
  <si>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</si>
  <si>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</si>
  <si>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</si>
  <si>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</si>
  <si>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</si>
  <si>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</si>
  <si>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</si>
  <si>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</si>
  <si>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</si>
  <si>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</si>
  <si>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</si>
  <si>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</si>
  <si>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</si>
  <si>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</si>
  <si>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</si>
  <si>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</si>
  <si>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</si>
  <si>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</si>
  <si>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</si>
  <si>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</si>
  <si>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</si>
  <si>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</si>
  <si>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</si>
  <si>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</si>
  <si>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</si>
  <si>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</si>
  <si>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</si>
  <si>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</si>
  <si>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27.32</t>
  </si>
  <si>
    <t>Провода и кабели электронные и электрические прочие</t>
  </si>
  <si>
    <t>Трансформаторы электрические</t>
  </si>
  <si>
    <t>27.11.4</t>
  </si>
  <si>
    <t>26.20.16</t>
  </si>
  <si>
    <t>Устройства ввода или вывода, содержащие или не содержащие в одном корпусе запоминающие устройства</t>
  </si>
  <si>
    <t>26.51.6</t>
  </si>
  <si>
    <t>Инструменты и приборы прочие для измерения, контроля и испытаний</t>
  </si>
  <si>
    <t>58601045152220000020000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</si>
  <si>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марте 2022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</si>
  <si>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Услуги охраны производственной базы Няганьского филиала АО «ЮРЭСК»</t>
  </si>
  <si>
    <t>Услуги по вывозу снега с прилегающих территорий объектов АО «ЮРЭСК Советского филиала</t>
  </si>
  <si>
    <t>Техническое обслуживание и ремонт автотранспорта Советского филиала АО «ЮРЭСК»</t>
  </si>
  <si>
    <t>Выполнение работ аварийно-восстановительного и непланового (неотложного) характера на электросетевых объектах 0,4-10 кВ Централизованной зоны электроснабжения в Белоярском районе.</t>
  </si>
  <si>
    <t>Выполнение работ аварийно-восстановительного и непланового (неотложного) характера на электросетевых объектах 0,4-10 кВ Централизованной зоны электроснабжения в Кондинском районе.</t>
  </si>
  <si>
    <t>Выполнение работ аварийно-восстановительного и непланового (неотложного) характера на электросетевых объектах 0,4-10 кВ Централизованной зоны электроснабжения в Советском районе и г. Югорске</t>
  </si>
  <si>
    <t>Поставка аптечек</t>
  </si>
  <si>
    <t>Поставка арматуры для монтажа кабелей</t>
  </si>
  <si>
    <t>Поставка комплектующих к силовым трансформаторам</t>
  </si>
  <si>
    <t>Услуги по поставке электроэнергии в Березовском районе для нужд Березовского филиала АО «ЮРЭСК»</t>
  </si>
  <si>
    <t>Услуги по проведению предрейсового, послерейсового медицинского освидетельствования водителей</t>
  </si>
  <si>
    <t>Повышение квалификации сотрудников АО «ЮРЭСК» в учебном центре МРСК Урала г. Екатеринбург</t>
  </si>
  <si>
    <t>Услуги охраны объекта АО «ЮРЭСК» ПС «Лорба»</t>
  </si>
  <si>
    <t>Услуги по проведению периодических медицинских осмотров работников Кондинского филиала АО «ЮРЭСК»</t>
  </si>
  <si>
    <t>Поставка трансформатора</t>
  </si>
  <si>
    <t>Ремонт здания электротехнической лаборатории Кондинского филиала</t>
  </si>
  <si>
    <t>Услуги по технической поддержке программного комплекса АСУРЭО</t>
  </si>
  <si>
    <t>Услуги по расчету уставок устройств РЗА в электроустановках АО «ЮРЭСК»</t>
  </si>
  <si>
    <t>Поставка коммутационных аппаратов</t>
  </si>
  <si>
    <t>Услуги охраны объектов АО «ЮРЭСК» в г. Ханты-Мансийске и в г. Сургуте</t>
  </si>
  <si>
    <t>58601045152220000220000</t>
  </si>
  <si>
    <t>58601045152220000230000</t>
  </si>
  <si>
    <t>58601045152220000240000</t>
  </si>
  <si>
    <t>58601045152220000260000</t>
  </si>
  <si>
    <t>58601045152220000270000</t>
  </si>
  <si>
    <t>58601045152220000280000</t>
  </si>
  <si>
    <t>58601045152220000290000</t>
  </si>
  <si>
    <t>58601045152220000300000</t>
  </si>
  <si>
    <t>58601045152220000310000</t>
  </si>
  <si>
    <t>58601045152220000320000</t>
  </si>
  <si>
    <t>58601045152220000330000</t>
  </si>
  <si>
    <t>58601045152220000250000</t>
  </si>
  <si>
    <t>58601045152220000340000</t>
  </si>
  <si>
    <t>58601045152220000350000</t>
  </si>
  <si>
    <t>58601045152220000360000</t>
  </si>
  <si>
    <t>58601045152220000370000</t>
  </si>
  <si>
    <t>58601045152220000380000</t>
  </si>
  <si>
    <t>58601045152220000390000</t>
  </si>
  <si>
    <t>58601045152220000400000</t>
  </si>
  <si>
    <t>58601045152220000420000</t>
  </si>
  <si>
    <t>25.73.30</t>
  </si>
  <si>
    <t>26.20.11</t>
  </si>
  <si>
    <t>26.30.4</t>
  </si>
  <si>
    <t>26.40</t>
  </si>
  <si>
    <t>26.51.4</t>
  </si>
  <si>
    <t>27.12.1</t>
  </si>
  <si>
    <t>31.01.11</t>
  </si>
  <si>
    <t>31.01.12</t>
  </si>
  <si>
    <t>Инструмент ручной прочий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</si>
  <si>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</si>
  <si>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Антенны и антенные отражатели всех видов и их части; части передающей радио- и телевизионной аппаратуры и телевизионных камер</t>
  </si>
  <si>
    <t>Техника бытовая электронная</t>
  </si>
  <si>
    <t>Приборы для измерения электрических величин или ионизирующих излучений</t>
  </si>
  <si>
    <t>Устройства для коммутации или защиты электрических цепей на напряжение более 1 кВ</t>
  </si>
  <si>
    <t>Мебель металлическая для офисов</t>
  </si>
  <si>
    <t>Мебель деревянная для офисов</t>
  </si>
  <si>
    <t>58601045152220000180000</t>
  </si>
  <si>
    <t>58601045152220000180000;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</si>
  <si>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58601045152220000020000;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</si>
  <si>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 xml:space="preserve">58601045152220000020000;
Договор заключен по результатам закупки,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ЕИС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</si>
</sst>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0" fontId="3" fillId="0" borderId="0" xfId="1" applyFont="1" applyAlignment="1" applyProtection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zoomScale="80" zoomScaleNormal="80" workbookViewId="0">
      <selection activeCell="E34" sqref="E34:F34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38.28515625" customWidth="1"/>
    <col min="5" max="5" width="13.5703125" customWidth="1"/>
    <col min="6" max="6" width="15.7109375" customWidth="1"/>
  </cols>
  <sheetData>
    <row r="1" spans="1:6" ht="65.25" customHeight="1" x14ac:dyDescent="0.25">
      <c r="A1" s="42" t="s">
        <v>46</v>
      </c>
      <c r="B1" s="42"/>
      <c r="C1" s="42"/>
      <c r="D1" s="42"/>
      <c r="E1" s="42"/>
      <c r="F1" s="42"/>
    </row>
    <row r="3" spans="1:6" ht="33" customHeight="1" x14ac:dyDescent="0.25">
      <c r="A3" s="43" t="s">
        <v>3</v>
      </c>
      <c r="B3" s="43"/>
      <c r="C3" s="43"/>
      <c r="D3" s="43"/>
      <c r="E3" s="43"/>
      <c r="F3" s="43"/>
    </row>
    <row r="5" spans="1:6" ht="90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45" x14ac:dyDescent="0.25">
      <c r="A6" s="16">
        <v>1</v>
      </c>
      <c r="B6" s="17" t="s">
        <v>47</v>
      </c>
      <c r="C6" s="18">
        <v>130</v>
      </c>
      <c r="D6" s="19" t="s">
        <v>67</v>
      </c>
      <c r="E6" s="23">
        <v>44621</v>
      </c>
      <c r="F6" s="20">
        <v>2853600</v>
      </c>
    </row>
    <row r="7" spans="1:6" ht="45" x14ac:dyDescent="0.25">
      <c r="A7" s="16">
        <v>2</v>
      </c>
      <c r="B7" s="17" t="s">
        <v>48</v>
      </c>
      <c r="C7" s="18">
        <v>130</v>
      </c>
      <c r="D7" s="19" t="s">
        <v>68</v>
      </c>
      <c r="E7" s="23">
        <v>44621</v>
      </c>
      <c r="F7" s="20">
        <v>498870</v>
      </c>
    </row>
    <row r="8" spans="1:6" ht="45" x14ac:dyDescent="0.25">
      <c r="A8" s="16">
        <v>3</v>
      </c>
      <c r="B8" s="17" t="s">
        <v>49</v>
      </c>
      <c r="C8" s="18">
        <v>131</v>
      </c>
      <c r="D8" s="19" t="s">
        <v>69</v>
      </c>
      <c r="E8" s="23">
        <v>44621</v>
      </c>
      <c r="F8" s="20">
        <v>2350000</v>
      </c>
    </row>
    <row r="9" spans="1:6" ht="105" x14ac:dyDescent="0.25">
      <c r="A9" s="16">
        <v>4</v>
      </c>
      <c r="B9" s="17" t="s">
        <v>50</v>
      </c>
      <c r="C9" s="18">
        <v>121</v>
      </c>
      <c r="D9" s="19" t="s">
        <v>70</v>
      </c>
      <c r="E9" s="23">
        <v>44624</v>
      </c>
      <c r="F9" s="20">
        <v>3360000</v>
      </c>
    </row>
    <row r="10" spans="1:6" ht="105" x14ac:dyDescent="0.25">
      <c r="A10" s="16">
        <v>5</v>
      </c>
      <c r="B10" s="17" t="s">
        <v>51</v>
      </c>
      <c r="C10" s="18">
        <v>121</v>
      </c>
      <c r="D10" s="19" t="s">
        <v>71</v>
      </c>
      <c r="E10" s="23">
        <v>44624</v>
      </c>
      <c r="F10" s="20">
        <v>3500400</v>
      </c>
    </row>
    <row r="11" spans="1:6" ht="105" x14ac:dyDescent="0.25">
      <c r="A11" s="16">
        <v>6</v>
      </c>
      <c r="B11" s="17" t="s">
        <v>52</v>
      </c>
      <c r="C11" s="18">
        <v>121</v>
      </c>
      <c r="D11" s="19" t="s">
        <v>72</v>
      </c>
      <c r="E11" s="23">
        <v>44629</v>
      </c>
      <c r="F11" s="20">
        <v>7200000</v>
      </c>
    </row>
    <row r="12" spans="1:6" x14ac:dyDescent="0.25">
      <c r="A12" s="16">
        <v>7</v>
      </c>
      <c r="B12" s="17" t="s">
        <v>53</v>
      </c>
      <c r="C12" s="18">
        <v>130</v>
      </c>
      <c r="D12" s="19" t="s">
        <v>73</v>
      </c>
      <c r="E12" s="23">
        <v>44629</v>
      </c>
      <c r="F12" s="20">
        <v>63348</v>
      </c>
    </row>
    <row r="13" spans="1:6" ht="30" x14ac:dyDescent="0.25">
      <c r="A13" s="16">
        <v>8</v>
      </c>
      <c r="B13" s="17" t="s">
        <v>54</v>
      </c>
      <c r="C13" s="18">
        <v>130</v>
      </c>
      <c r="D13" s="19" t="s">
        <v>74</v>
      </c>
      <c r="E13" s="23">
        <v>44629</v>
      </c>
      <c r="F13" s="20">
        <v>2033331.6</v>
      </c>
    </row>
    <row r="14" spans="1:6" ht="30" x14ac:dyDescent="0.25">
      <c r="A14" s="16">
        <v>9</v>
      </c>
      <c r="B14" s="17" t="s">
        <v>55</v>
      </c>
      <c r="C14" s="18">
        <v>130</v>
      </c>
      <c r="D14" s="19" t="s">
        <v>75</v>
      </c>
      <c r="E14" s="23">
        <v>44629</v>
      </c>
      <c r="F14" s="20">
        <v>171048</v>
      </c>
    </row>
    <row r="15" spans="1:6" ht="45" x14ac:dyDescent="0.25">
      <c r="A15" s="16">
        <v>10</v>
      </c>
      <c r="B15" s="17" t="s">
        <v>56</v>
      </c>
      <c r="C15" s="18">
        <v>220</v>
      </c>
      <c r="D15" s="19" t="s">
        <v>76</v>
      </c>
      <c r="E15" s="23">
        <v>44631</v>
      </c>
      <c r="F15" s="20">
        <v>810082.11</v>
      </c>
    </row>
    <row r="16" spans="1:6" ht="60" x14ac:dyDescent="0.25">
      <c r="A16" s="16">
        <v>11</v>
      </c>
      <c r="B16" s="17" t="s">
        <v>57</v>
      </c>
      <c r="C16" s="18">
        <v>220</v>
      </c>
      <c r="D16" s="19" t="s">
        <v>77</v>
      </c>
      <c r="E16" s="23">
        <v>44631</v>
      </c>
      <c r="F16" s="20">
        <v>275971</v>
      </c>
    </row>
    <row r="17" spans="1:6" ht="45" x14ac:dyDescent="0.25">
      <c r="A17" s="16">
        <v>12</v>
      </c>
      <c r="B17" s="17" t="s">
        <v>58</v>
      </c>
      <c r="C17" s="18">
        <v>220</v>
      </c>
      <c r="D17" s="19" t="s">
        <v>78</v>
      </c>
      <c r="E17" s="23">
        <v>44622</v>
      </c>
      <c r="F17" s="20">
        <v>549009</v>
      </c>
    </row>
    <row r="18" spans="1:6" ht="30" x14ac:dyDescent="0.25">
      <c r="A18" s="16">
        <v>13</v>
      </c>
      <c r="B18" s="17" t="s">
        <v>59</v>
      </c>
      <c r="C18" s="18">
        <v>131</v>
      </c>
      <c r="D18" s="19" t="s">
        <v>79</v>
      </c>
      <c r="E18" s="23">
        <v>44636</v>
      </c>
      <c r="F18" s="20">
        <v>2166912</v>
      </c>
    </row>
    <row r="19" spans="1:6" ht="45" x14ac:dyDescent="0.25">
      <c r="A19" s="16">
        <v>14</v>
      </c>
      <c r="B19" s="17" t="s">
        <v>60</v>
      </c>
      <c r="C19" s="18">
        <v>120</v>
      </c>
      <c r="D19" s="19" t="s">
        <v>80</v>
      </c>
      <c r="E19" s="23">
        <v>44641</v>
      </c>
      <c r="F19" s="20">
        <v>376999.23</v>
      </c>
    </row>
    <row r="20" spans="1:6" x14ac:dyDescent="0.25">
      <c r="A20" s="16">
        <v>15</v>
      </c>
      <c r="B20" s="17" t="s">
        <v>61</v>
      </c>
      <c r="C20" s="18">
        <v>220</v>
      </c>
      <c r="D20" s="19" t="s">
        <v>81</v>
      </c>
      <c r="E20" s="23">
        <v>44641</v>
      </c>
      <c r="F20" s="20">
        <v>711600</v>
      </c>
    </row>
    <row r="21" spans="1:6" ht="30" x14ac:dyDescent="0.25">
      <c r="A21" s="16">
        <v>16</v>
      </c>
      <c r="B21" s="17" t="s">
        <v>62</v>
      </c>
      <c r="C21" s="18">
        <v>131</v>
      </c>
      <c r="D21" s="19" t="s">
        <v>82</v>
      </c>
      <c r="E21" s="23">
        <v>44644</v>
      </c>
      <c r="F21" s="20">
        <v>1441835</v>
      </c>
    </row>
    <row r="22" spans="1:6" ht="30" x14ac:dyDescent="0.25">
      <c r="A22" s="16">
        <v>17</v>
      </c>
      <c r="B22" s="17" t="s">
        <v>63</v>
      </c>
      <c r="C22" s="18">
        <v>121</v>
      </c>
      <c r="D22" s="19" t="s">
        <v>83</v>
      </c>
      <c r="E22" s="23">
        <v>44648</v>
      </c>
      <c r="F22" s="20">
        <v>147960</v>
      </c>
    </row>
    <row r="23" spans="1:6" ht="30" x14ac:dyDescent="0.25">
      <c r="A23" s="16">
        <v>18</v>
      </c>
      <c r="B23" s="17" t="s">
        <v>64</v>
      </c>
      <c r="C23" s="18">
        <v>220</v>
      </c>
      <c r="D23" s="19" t="s">
        <v>84</v>
      </c>
      <c r="E23" s="23">
        <v>44648</v>
      </c>
      <c r="F23" s="20">
        <v>880000</v>
      </c>
    </row>
    <row r="24" spans="1:6" x14ac:dyDescent="0.25">
      <c r="A24" s="16">
        <v>19</v>
      </c>
      <c r="B24" s="17" t="s">
        <v>65</v>
      </c>
      <c r="C24" s="18">
        <v>220</v>
      </c>
      <c r="D24" s="19" t="s">
        <v>85</v>
      </c>
      <c r="E24" s="23">
        <v>44650</v>
      </c>
      <c r="F24" s="20">
        <v>1527068.23</v>
      </c>
    </row>
    <row r="25" spans="1:6" ht="30" x14ac:dyDescent="0.25">
      <c r="A25" s="16">
        <v>20</v>
      </c>
      <c r="B25" s="17" t="s">
        <v>66</v>
      </c>
      <c r="C25" s="18">
        <v>220</v>
      </c>
      <c r="D25" s="19" t="s">
        <v>86</v>
      </c>
      <c r="E25" s="23">
        <v>44651</v>
      </c>
      <c r="F25" s="20">
        <v>3564000</v>
      </c>
    </row>
    <row r="27" spans="1:6" ht="30.75" customHeight="1" x14ac:dyDescent="0.25">
      <c r="A27" s="43" t="s">
        <v>9</v>
      </c>
      <c r="B27" s="43"/>
      <c r="C27" s="43"/>
      <c r="D27" s="43"/>
      <c r="E27" s="43"/>
      <c r="F27" s="43"/>
    </row>
    <row r="29" spans="1:6" ht="90" x14ac:dyDescent="0.25">
      <c r="A29" s="2" t="s">
        <v>5</v>
      </c>
      <c r="B29" s="44" t="s">
        <v>10</v>
      </c>
      <c r="C29" s="44"/>
      <c r="D29" s="44"/>
      <c r="E29" s="2" t="s">
        <v>11</v>
      </c>
      <c r="F29" s="2" t="s">
        <v>19</v>
      </c>
    </row>
    <row r="30" spans="1:6" ht="30" customHeight="1" x14ac:dyDescent="0.25">
      <c r="A30" s="2">
        <v>21</v>
      </c>
      <c r="B30" s="27" t="s">
        <v>18</v>
      </c>
      <c r="C30" s="27"/>
      <c r="D30" s="27"/>
      <c r="E30" s="5">
        <v>0</v>
      </c>
      <c r="F30" s="4">
        <v>0</v>
      </c>
    </row>
    <row r="31" spans="1:6" ht="45" customHeight="1" x14ac:dyDescent="0.25">
      <c r="A31" s="2">
        <v>22</v>
      </c>
      <c r="B31" s="27" t="s">
        <v>20</v>
      </c>
      <c r="C31" s="27"/>
      <c r="D31" s="27"/>
      <c r="E31" s="14">
        <v>0</v>
      </c>
      <c r="F31" s="15">
        <v>0</v>
      </c>
    </row>
    <row r="32" spans="1:6" ht="30" hidden="1" customHeight="1" outlineLevel="1" x14ac:dyDescent="0.25">
      <c r="A32" s="9" t="s">
        <v>34</v>
      </c>
      <c r="B32" s="41" t="s">
        <v>35</v>
      </c>
      <c r="C32" s="41"/>
      <c r="D32" s="41"/>
      <c r="E32" s="14">
        <f>COUNTIF(C6:C25,220)</f>
        <v>7</v>
      </c>
      <c r="F32" s="15">
        <f>SUMIF(C6:C25,220,F6:F25)</f>
        <v>8317730.3399999999</v>
      </c>
    </row>
    <row r="33" spans="1:6" ht="30" hidden="1" customHeight="1" outlineLevel="1" x14ac:dyDescent="0.25">
      <c r="A33" s="13" t="s">
        <v>36</v>
      </c>
      <c r="B33" s="40" t="s">
        <v>20</v>
      </c>
      <c r="C33" s="40"/>
      <c r="D33" s="40"/>
      <c r="E33" s="14">
        <f>E31+E32</f>
        <v>7</v>
      </c>
      <c r="F33" s="15">
        <f>F32+F31</f>
        <v>8317730.3399999999</v>
      </c>
    </row>
    <row r="34" spans="1:6" ht="30" customHeight="1" collapsed="1" x14ac:dyDescent="0.25">
      <c r="A34" s="2">
        <v>23</v>
      </c>
      <c r="B34" s="27" t="s">
        <v>21</v>
      </c>
      <c r="C34" s="27"/>
      <c r="D34" s="27"/>
      <c r="E34" s="14">
        <v>22</v>
      </c>
      <c r="F34" s="15">
        <v>957920.39</v>
      </c>
    </row>
    <row r="36" spans="1:6" x14ac:dyDescent="0.25">
      <c r="A36" s="43" t="s">
        <v>33</v>
      </c>
      <c r="B36" s="43"/>
      <c r="C36" s="43"/>
      <c r="D36" s="43"/>
      <c r="E36" s="43"/>
      <c r="F36" s="43"/>
    </row>
    <row r="38" spans="1:6" ht="60" x14ac:dyDescent="0.25">
      <c r="A38" s="34" t="s">
        <v>12</v>
      </c>
      <c r="B38" s="35"/>
      <c r="C38" s="35"/>
      <c r="D38" s="36"/>
      <c r="E38" s="2" t="s">
        <v>12</v>
      </c>
      <c r="F38" s="2" t="s">
        <v>22</v>
      </c>
    </row>
    <row r="39" spans="1:6" x14ac:dyDescent="0.25">
      <c r="A39" s="37" t="s">
        <v>23</v>
      </c>
      <c r="B39" s="38"/>
      <c r="C39" s="38"/>
      <c r="D39" s="39"/>
      <c r="E39" s="21">
        <f>SUM(E40:E43)</f>
        <v>42</v>
      </c>
      <c r="F39" s="22">
        <f>SUM(F40:F43)</f>
        <v>35439954.560000002</v>
      </c>
    </row>
    <row r="40" spans="1:6" ht="30" customHeight="1" x14ac:dyDescent="0.25">
      <c r="A40" s="28" t="s">
        <v>13</v>
      </c>
      <c r="B40" s="29"/>
      <c r="C40" s="29"/>
      <c r="D40" s="30"/>
      <c r="E40" s="14">
        <f>E30</f>
        <v>0</v>
      </c>
      <c r="F40" s="15">
        <f>F30</f>
        <v>0</v>
      </c>
    </row>
    <row r="41" spans="1:6" ht="30" customHeight="1" x14ac:dyDescent="0.25">
      <c r="A41" s="28" t="s">
        <v>14</v>
      </c>
      <c r="B41" s="29"/>
      <c r="C41" s="29"/>
      <c r="D41" s="30"/>
      <c r="E41" s="14">
        <f>E34</f>
        <v>22</v>
      </c>
      <c r="F41" s="15">
        <f>F34</f>
        <v>957920.39</v>
      </c>
    </row>
    <row r="42" spans="1:6" ht="30" customHeight="1" x14ac:dyDescent="0.25">
      <c r="A42" s="28" t="s">
        <v>15</v>
      </c>
      <c r="B42" s="29"/>
      <c r="C42" s="29"/>
      <c r="D42" s="30"/>
      <c r="E42" s="14">
        <f>E33</f>
        <v>7</v>
      </c>
      <c r="F42" s="15">
        <f>F33</f>
        <v>8317730.3399999999</v>
      </c>
    </row>
    <row r="43" spans="1:6" ht="45" customHeight="1" x14ac:dyDescent="0.25">
      <c r="A43" s="28" t="s">
        <v>24</v>
      </c>
      <c r="B43" s="29"/>
      <c r="C43" s="29"/>
      <c r="D43" s="30"/>
      <c r="E43" s="14">
        <f>COUNTIF(C6:C25,120)+COUNTIF(C6:C25,130)+COUNTIF(C6:C25,131)+COUNTIF(C6:C25,121)</f>
        <v>13</v>
      </c>
      <c r="F43" s="15">
        <f>SUMIF(C6:C25,120,F6:F25)+SUMIF(C6:C25,130,F6:F25)+SUMIF(C6:C25,131,F6:F25)+SUMIF(C6:C25,121,F6:F25)</f>
        <v>26164303.829999998</v>
      </c>
    </row>
    <row r="44" spans="1:6" ht="30" customHeight="1" x14ac:dyDescent="0.25">
      <c r="A44" s="31" t="s">
        <v>16</v>
      </c>
      <c r="B44" s="32"/>
      <c r="C44" s="32"/>
      <c r="D44" s="33"/>
      <c r="E44" s="14">
        <f>COUNTIF(C6:C25,131)+COUNTIF(C6:C25,121)</f>
        <v>7</v>
      </c>
      <c r="F44" s="15">
        <f>SUMIF(C6:C25,131,F6:F25)+SUMIF(C6:C25,121,F6:F25)</f>
        <v>20167107</v>
      </c>
    </row>
    <row r="47" spans="1:6" x14ac:dyDescent="0.25">
      <c r="A47" s="26" t="s">
        <v>1</v>
      </c>
      <c r="B47" s="26"/>
      <c r="C47" s="1"/>
    </row>
    <row r="48" spans="1:6" x14ac:dyDescent="0.25">
      <c r="A48" s="26" t="s">
        <v>2</v>
      </c>
      <c r="B48" s="26"/>
      <c r="C48" s="6" t="s">
        <v>0</v>
      </c>
    </row>
  </sheetData>
  <mergeCells count="19">
    <mergeCell ref="A1:F1"/>
    <mergeCell ref="A36:F36"/>
    <mergeCell ref="A3:F3"/>
    <mergeCell ref="A27:F27"/>
    <mergeCell ref="B29:D29"/>
    <mergeCell ref="A47:B47"/>
    <mergeCell ref="A48:B48"/>
    <mergeCell ref="B30:D30"/>
    <mergeCell ref="B31:D31"/>
    <mergeCell ref="B34:D34"/>
    <mergeCell ref="A43:D43"/>
    <mergeCell ref="A44:D44"/>
    <mergeCell ref="A38:D38"/>
    <mergeCell ref="A39:D39"/>
    <mergeCell ref="A40:D40"/>
    <mergeCell ref="A41:D41"/>
    <mergeCell ref="B33:D33"/>
    <mergeCell ref="B32:D32"/>
    <mergeCell ref="A42:D4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pane ySplit="2" topLeftCell="A3" activePane="bottomLeft" state="frozen"/>
      <selection pane="bottomLeft" activeCell="A3" sqref="A3:XFD3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  <col min="8" max="9" width="10.7109375" customWidth="1"/>
  </cols>
  <sheetData>
    <row r="1" spans="1:7" ht="15.75" thickBot="1" x14ac:dyDescent="0.3">
      <c r="A1" s="45" t="s">
        <v>25</v>
      </c>
      <c r="B1" s="45"/>
      <c r="C1" s="45"/>
      <c r="D1" s="45"/>
      <c r="E1" s="45"/>
      <c r="F1" s="45"/>
      <c r="G1" s="45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x14ac:dyDescent="0.25">
      <c r="A3" s="16">
        <v>21</v>
      </c>
      <c r="B3" s="8" t="s">
        <v>87</v>
      </c>
      <c r="C3" s="24" t="s">
        <v>95</v>
      </c>
      <c r="D3" s="24">
        <v>50</v>
      </c>
      <c r="E3" s="8" t="s">
        <v>45</v>
      </c>
      <c r="F3" s="12">
        <v>2348.88</v>
      </c>
      <c r="G3" s="12">
        <v>2348.88</v>
      </c>
    </row>
    <row r="4" spans="1:7" ht="90" x14ac:dyDescent="0.25">
      <c r="A4" s="16">
        <v>33</v>
      </c>
      <c r="B4" s="8" t="s">
        <v>88</v>
      </c>
      <c r="C4" s="24" t="s">
        <v>96</v>
      </c>
      <c r="D4" s="24">
        <v>60</v>
      </c>
      <c r="E4" s="8" t="s">
        <v>45</v>
      </c>
      <c r="F4" s="12">
        <v>365871</v>
      </c>
      <c r="G4" s="12">
        <v>365871</v>
      </c>
    </row>
    <row r="5" spans="1:7" ht="120" x14ac:dyDescent="0.25">
      <c r="A5" s="16">
        <v>38</v>
      </c>
      <c r="B5" s="8" t="s">
        <v>41</v>
      </c>
      <c r="C5" s="24" t="s">
        <v>42</v>
      </c>
      <c r="D5" s="24">
        <v>3</v>
      </c>
      <c r="E5" s="8" t="s">
        <v>104</v>
      </c>
      <c r="F5" s="12">
        <f>1341144+3599</f>
        <v>1344743</v>
      </c>
      <c r="G5" s="12">
        <f>1341144+3599</f>
        <v>1344743</v>
      </c>
    </row>
    <row r="6" spans="1:7" ht="60" x14ac:dyDescent="0.25">
      <c r="A6" s="16">
        <v>52</v>
      </c>
      <c r="B6" s="8" t="s">
        <v>89</v>
      </c>
      <c r="C6" s="24" t="s">
        <v>97</v>
      </c>
      <c r="D6" s="24">
        <v>21</v>
      </c>
      <c r="E6" s="8" t="s">
        <v>103</v>
      </c>
      <c r="F6" s="12">
        <v>3950.4</v>
      </c>
      <c r="G6" s="12">
        <v>3950.4</v>
      </c>
    </row>
    <row r="7" spans="1:7" ht="120" x14ac:dyDescent="0.25">
      <c r="A7" s="16">
        <v>55</v>
      </c>
      <c r="B7" s="8" t="s">
        <v>90</v>
      </c>
      <c r="C7" s="24" t="s">
        <v>98</v>
      </c>
      <c r="D7" s="24">
        <v>75</v>
      </c>
      <c r="E7" s="8" t="s">
        <v>105</v>
      </c>
      <c r="F7" s="12">
        <f>72442.5+20598</f>
        <v>93040.5</v>
      </c>
      <c r="G7" s="12">
        <f>72442.5+20598</f>
        <v>93040.5</v>
      </c>
    </row>
    <row r="8" spans="1:7" ht="120" x14ac:dyDescent="0.25">
      <c r="A8" s="16">
        <v>63</v>
      </c>
      <c r="B8" s="8" t="s">
        <v>91</v>
      </c>
      <c r="C8" s="24" t="s">
        <v>99</v>
      </c>
      <c r="D8" s="24">
        <v>90</v>
      </c>
      <c r="E8" s="8" t="s">
        <v>105</v>
      </c>
      <c r="F8" s="12">
        <f>66161.58+4470.1</f>
        <v>70631.680000000008</v>
      </c>
      <c r="G8" s="12">
        <f>38111.46+4470.1</f>
        <v>42581.56</v>
      </c>
    </row>
    <row r="9" spans="1:7" ht="30" x14ac:dyDescent="0.25">
      <c r="A9" s="16">
        <v>65</v>
      </c>
      <c r="B9" s="8" t="s">
        <v>43</v>
      </c>
      <c r="C9" s="24" t="s">
        <v>44</v>
      </c>
      <c r="D9" s="24">
        <v>90</v>
      </c>
      <c r="E9" s="8" t="s">
        <v>103</v>
      </c>
      <c r="F9" s="12">
        <v>20917430.399999999</v>
      </c>
      <c r="G9" s="12">
        <v>20917430.399999999</v>
      </c>
    </row>
    <row r="10" spans="1:7" ht="120" x14ac:dyDescent="0.25">
      <c r="A10" s="16">
        <v>81</v>
      </c>
      <c r="B10" s="8" t="s">
        <v>40</v>
      </c>
      <c r="C10" s="24" t="s">
        <v>39</v>
      </c>
      <c r="D10" s="24">
        <v>70</v>
      </c>
      <c r="E10" s="8" t="s">
        <v>104</v>
      </c>
      <c r="F10" s="12">
        <f>41364+32842.08</f>
        <v>74206.080000000002</v>
      </c>
      <c r="G10" s="12">
        <f>41364+32842.08</f>
        <v>74206.080000000002</v>
      </c>
    </row>
    <row r="11" spans="1:7" ht="150" x14ac:dyDescent="0.25">
      <c r="A11" s="16">
        <v>85</v>
      </c>
      <c r="B11" s="8" t="s">
        <v>92</v>
      </c>
      <c r="C11" s="24" t="s">
        <v>100</v>
      </c>
      <c r="D11" s="24">
        <v>60</v>
      </c>
      <c r="E11" s="8" t="s">
        <v>106</v>
      </c>
      <c r="F11" s="12">
        <f>51787.68+876310.18</f>
        <v>928097.8600000001</v>
      </c>
      <c r="G11" s="12">
        <f>51787.68+876310.18</f>
        <v>928097.8600000001</v>
      </c>
    </row>
    <row r="12" spans="1:7" ht="30" x14ac:dyDescent="0.25">
      <c r="A12" s="16">
        <v>94</v>
      </c>
      <c r="B12" s="8" t="s">
        <v>37</v>
      </c>
      <c r="C12" s="24" t="s">
        <v>38</v>
      </c>
      <c r="D12" s="24">
        <v>70</v>
      </c>
      <c r="E12" s="8" t="s">
        <v>45</v>
      </c>
      <c r="F12" s="12">
        <v>5951.4</v>
      </c>
      <c r="G12" s="12">
        <v>5951.4</v>
      </c>
    </row>
    <row r="13" spans="1:7" x14ac:dyDescent="0.25">
      <c r="A13" s="16">
        <v>226</v>
      </c>
      <c r="B13" s="8" t="s">
        <v>93</v>
      </c>
      <c r="C13" s="24" t="s">
        <v>101</v>
      </c>
      <c r="D13" s="24">
        <v>75</v>
      </c>
      <c r="E13" s="8" t="s">
        <v>45</v>
      </c>
      <c r="F13" s="12">
        <v>50928.66</v>
      </c>
      <c r="G13" s="12">
        <v>50928.66</v>
      </c>
    </row>
    <row r="14" spans="1:7" x14ac:dyDescent="0.25">
      <c r="A14" s="16">
        <v>227</v>
      </c>
      <c r="B14" s="8" t="s">
        <v>94</v>
      </c>
      <c r="C14" s="24" t="s">
        <v>102</v>
      </c>
      <c r="D14" s="24">
        <v>75</v>
      </c>
      <c r="E14" s="8" t="s">
        <v>45</v>
      </c>
      <c r="F14" s="12">
        <v>94199.46</v>
      </c>
      <c r="G14" s="12">
        <v>94199.46</v>
      </c>
    </row>
    <row r="16" spans="1:7" x14ac:dyDescent="0.25">
      <c r="A16" s="7" t="s">
        <v>1</v>
      </c>
      <c r="B16" s="11"/>
      <c r="C16" s="1"/>
    </row>
    <row r="17" spans="1:7" x14ac:dyDescent="0.25">
      <c r="A17" s="7" t="s">
        <v>2</v>
      </c>
      <c r="B17" s="11"/>
      <c r="D17" s="6" t="s">
        <v>0</v>
      </c>
      <c r="F17" s="25"/>
    </row>
    <row r="19" spans="1:7" x14ac:dyDescent="0.25">
      <c r="F19" s="25"/>
      <c r="G19" s="25"/>
    </row>
    <row r="20" spans="1:7" x14ac:dyDescent="0.25">
      <c r="F20" s="25"/>
      <c r="G20" s="25"/>
    </row>
    <row r="21" spans="1:7" x14ac:dyDescent="0.25">
      <c r="F21" s="25"/>
      <c r="G21" s="25"/>
    </row>
    <row r="22" spans="1:7" x14ac:dyDescent="0.25">
      <c r="F22" s="25"/>
      <c r="G22" s="25"/>
    </row>
    <row r="23" spans="1:7" x14ac:dyDescent="0.25">
      <c r="F23" s="25"/>
      <c r="G23" s="25"/>
    </row>
    <row r="24" spans="1:7" x14ac:dyDescent="0.25">
      <c r="F24" s="25"/>
      <c r="G24" s="25"/>
    </row>
    <row r="25" spans="1:7" x14ac:dyDescent="0.25">
      <c r="F25" s="25"/>
      <c r="G25" s="25"/>
    </row>
    <row r="26" spans="1:7" x14ac:dyDescent="0.25">
      <c r="F26" s="25"/>
      <c r="G26" s="25"/>
    </row>
    <row r="27" spans="1:7" x14ac:dyDescent="0.25">
      <c r="F27" s="25"/>
      <c r="G27" s="25"/>
    </row>
    <row r="28" spans="1:7" x14ac:dyDescent="0.25">
      <c r="F28" s="25"/>
      <c r="G28" s="25"/>
    </row>
    <row r="29" spans="1:7" x14ac:dyDescent="0.25">
      <c r="F29" s="25"/>
      <c r="G29" s="25"/>
    </row>
    <row r="30" spans="1:7" x14ac:dyDescent="0.25">
      <c r="F30" s="25"/>
      <c r="G30" s="25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договорах</vt:lpstr>
      <vt:lpstr>Сведения о товарах РФ</vt:lpstr>
      <vt:lpstr>'Сведения о договорах'!Область_печати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2022-04-06T03:32:30Z</dcterms:modified>
</cp:coreProperties>
</file>