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4" yWindow="-420" windowWidth="15492" windowHeight="8940" tabRatio="870" firstSheet="7" activeTab="15"/>
  </bookViews>
  <sheets>
    <sheet name="ПС 35-10 Ярки" sheetId="12" r:id="rId1"/>
    <sheet name="ПС 110-10 Авангард" sheetId="1" r:id="rId2"/>
    <sheet name="ПС 110-35-10 ГИБДД" sheetId="2" r:id="rId3"/>
    <sheet name="ПС 110-10 Западная" sheetId="3" r:id="rId4"/>
    <sheet name="ПС 110-10 Самарово" sheetId="11" r:id="rId5"/>
    <sheet name="ПС 110-10 МДФ" sheetId="13" r:id="rId6"/>
    <sheet name="ПС 110-35-10 ЮМАС" sheetId="14" r:id="rId7"/>
    <sheet name="ПС 110-6 Евра" sheetId="15" r:id="rId8"/>
    <sheet name="ПС 110-10-6 Пионерная-2" sheetId="16" r:id="rId9"/>
    <sheet name="ПС 110-6 Лорба" sheetId="17" r:id="rId10"/>
    <sheet name="ПС 110-6 Березово" sheetId="18" r:id="rId11"/>
    <sheet name="ПС 110-10 Полноват" sheetId="19" r:id="rId12"/>
    <sheet name="ПС 110-10 Шеркалы" sheetId="20" r:id="rId13"/>
    <sheet name="ПС 110-10 Сергино" sheetId="21" r:id="rId14"/>
    <sheet name="ПС 110-10 Кода" sheetId="22" r:id="rId15"/>
    <sheet name="ПС 110-10 Чара" sheetId="23" r:id="rId16"/>
  </sheets>
  <definedNames>
    <definedName name="_xlnm.Print_Titles" localSheetId="14">'ПС 110-10 Кода'!$A:$G</definedName>
    <definedName name="_xlnm.Print_Titles" localSheetId="11">'ПС 110-10 Полноват'!$A:$G</definedName>
    <definedName name="_xlnm.Print_Titles" localSheetId="13">'ПС 110-10 Сергино'!$A:$G,'ПС 110-10 Сергино'!$4:$4</definedName>
    <definedName name="_xlnm.Print_Titles" localSheetId="15">'ПС 110-10 Чара'!$A:$G,'ПС 110-10 Чара'!$4:$4</definedName>
    <definedName name="_xlnm.Print_Titles" localSheetId="12">'ПС 110-10 Шеркалы'!$A:$G</definedName>
    <definedName name="_xlnm.Print_Titles" localSheetId="10">'ПС 110-6 Березово'!$A:$G</definedName>
    <definedName name="_xlnm.Print_Titles" localSheetId="9">'ПС 110-6 Лорба'!$A:$G</definedName>
    <definedName name="_xlnm.Print_Area" localSheetId="1">'ПС 110-10 Авангард'!$A$1:$CA$60</definedName>
    <definedName name="_xlnm.Print_Area" localSheetId="3">'ПС 110-10 Западная'!$A$1:$CA$60</definedName>
    <definedName name="_xlnm.Print_Area" localSheetId="14">'ПС 110-10 Кода'!$A$1:$CA$50</definedName>
    <definedName name="_xlnm.Print_Area" localSheetId="5">'ПС 110-10 МДФ'!$A$1:$AQ$100</definedName>
    <definedName name="_xlnm.Print_Area" localSheetId="11">'ПС 110-10 Полноват'!$A$1:$CA$41</definedName>
    <definedName name="_xlnm.Print_Area" localSheetId="13">'ПС 110-10 Сергино'!$A$1:$CA$55</definedName>
    <definedName name="_xlnm.Print_Area" localSheetId="15">'ПС 110-10 Чара'!$A$1:$CA$60</definedName>
    <definedName name="_xlnm.Print_Area" localSheetId="12">'ПС 110-10 Шеркалы'!$A$1:$CA$45</definedName>
    <definedName name="_xlnm.Print_Area" localSheetId="8">'ПС 110-10-6 Пионерная-2'!$A$1:$AQ$186</definedName>
    <definedName name="_xlnm.Print_Area" localSheetId="2">'ПС 110-35-10 ГИБДД'!$A$1:$CA$69</definedName>
    <definedName name="_xlnm.Print_Area" localSheetId="6">'ПС 110-35-10 ЮМАС'!$A$1:$AQ$140</definedName>
    <definedName name="_xlnm.Print_Area" localSheetId="10">'ПС 110-6 Березово'!$A$1:$CA$41</definedName>
    <definedName name="_xlnm.Print_Area" localSheetId="7">'ПС 110-6 Евра'!$A$1:$AQ$130</definedName>
    <definedName name="_xlnm.Print_Area" localSheetId="9">'ПС 110-6 Лорба'!$A$1:$CA$32</definedName>
    <definedName name="_xlnm.Print_Area" localSheetId="0">'ПС 35-10 Ярки'!$A$1:$AQ$97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3" l="1"/>
  <c r="E27" i="23"/>
  <c r="C28" i="23"/>
  <c r="E28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AD31" i="23"/>
  <c r="AE31" i="23"/>
  <c r="AF31" i="23"/>
  <c r="AG31" i="23"/>
  <c r="AH31" i="23"/>
  <c r="AI31" i="23"/>
  <c r="AJ31" i="23"/>
  <c r="AK31" i="23"/>
  <c r="AL31" i="23"/>
  <c r="AM31" i="23"/>
  <c r="AN31" i="23"/>
  <c r="AO31" i="23"/>
  <c r="AP31" i="23"/>
  <c r="AQ31" i="23"/>
  <c r="AR31" i="23"/>
  <c r="AS31" i="23"/>
  <c r="AT31" i="23"/>
  <c r="AU31" i="23"/>
  <c r="AV31" i="23"/>
  <c r="AW31" i="23"/>
  <c r="AX31" i="23"/>
  <c r="AY31" i="23"/>
  <c r="AZ31" i="23"/>
  <c r="BA31" i="23"/>
  <c r="BB31" i="23"/>
  <c r="BC31" i="23"/>
  <c r="BD31" i="23"/>
  <c r="BE31" i="23"/>
  <c r="BF31" i="23"/>
  <c r="BG31" i="23"/>
  <c r="BH31" i="23"/>
  <c r="BI31" i="23"/>
  <c r="BJ31" i="23"/>
  <c r="BK31" i="23"/>
  <c r="BL31" i="23"/>
  <c r="BM31" i="23"/>
  <c r="BN31" i="23"/>
  <c r="BO31" i="23"/>
  <c r="BP31" i="23"/>
  <c r="BQ31" i="23"/>
  <c r="BR31" i="23"/>
  <c r="BS31" i="23"/>
  <c r="BT31" i="23"/>
  <c r="BU31" i="23"/>
  <c r="BV31" i="23"/>
  <c r="BW31" i="23"/>
  <c r="BX31" i="23"/>
  <c r="BY31" i="23"/>
  <c r="BZ31" i="23"/>
  <c r="CA31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Z40" i="23"/>
  <c r="AA40" i="23"/>
  <c r="AB40" i="23"/>
  <c r="AC40" i="23"/>
  <c r="AD40" i="23"/>
  <c r="AE40" i="23"/>
  <c r="AF40" i="23"/>
  <c r="AG40" i="23"/>
  <c r="AH40" i="23"/>
  <c r="AI40" i="23"/>
  <c r="AJ40" i="23"/>
  <c r="AK40" i="23"/>
  <c r="AL40" i="23"/>
  <c r="AM40" i="23"/>
  <c r="AN40" i="23"/>
  <c r="AO40" i="23"/>
  <c r="AP40" i="23"/>
  <c r="AQ40" i="23"/>
  <c r="AR40" i="23"/>
  <c r="AS40" i="23"/>
  <c r="AT40" i="23"/>
  <c r="AU40" i="23"/>
  <c r="AV40" i="23"/>
  <c r="AW40" i="23"/>
  <c r="AX40" i="23"/>
  <c r="AY40" i="23"/>
  <c r="AZ40" i="23"/>
  <c r="BA40" i="23"/>
  <c r="BB40" i="23"/>
  <c r="BC40" i="23"/>
  <c r="BD40" i="23"/>
  <c r="BE40" i="23"/>
  <c r="BF40" i="23"/>
  <c r="BG40" i="23"/>
  <c r="BH40" i="23"/>
  <c r="BI40" i="23"/>
  <c r="BJ40" i="23"/>
  <c r="BK40" i="23"/>
  <c r="BL40" i="23"/>
  <c r="BM40" i="23"/>
  <c r="BN40" i="23"/>
  <c r="BO40" i="23"/>
  <c r="BP40" i="23"/>
  <c r="BQ40" i="23"/>
  <c r="BR40" i="23"/>
  <c r="BS40" i="23"/>
  <c r="BT40" i="23"/>
  <c r="BU40" i="23"/>
  <c r="BV40" i="23"/>
  <c r="BW40" i="23"/>
  <c r="BX40" i="23"/>
  <c r="BY40" i="23"/>
  <c r="BZ40" i="23"/>
  <c r="CA40" i="23"/>
  <c r="H52" i="23"/>
  <c r="J52" i="23"/>
  <c r="K52" i="23"/>
  <c r="M52" i="23"/>
  <c r="N52" i="23"/>
  <c r="P52" i="23"/>
  <c r="Q52" i="23"/>
  <c r="S52" i="23"/>
  <c r="T52" i="23"/>
  <c r="V52" i="23"/>
  <c r="W52" i="23"/>
  <c r="Y52" i="23"/>
  <c r="Z52" i="23"/>
  <c r="AB52" i="23"/>
  <c r="AC52" i="23"/>
  <c r="AE52" i="23"/>
  <c r="AF52" i="23"/>
  <c r="AH52" i="23"/>
  <c r="AI52" i="23"/>
  <c r="AK52" i="23"/>
  <c r="AL52" i="23"/>
  <c r="AN52" i="23"/>
  <c r="AO52" i="23"/>
  <c r="AQ52" i="23"/>
  <c r="AR52" i="23"/>
  <c r="AT52" i="23"/>
  <c r="AU52" i="23"/>
  <c r="AW52" i="23"/>
  <c r="AX52" i="23"/>
  <c r="AZ52" i="23"/>
  <c r="BA52" i="23"/>
  <c r="BC52" i="23"/>
  <c r="BD52" i="23"/>
  <c r="BF52" i="23"/>
  <c r="BG52" i="23"/>
  <c r="BI52" i="23"/>
  <c r="BJ52" i="23"/>
  <c r="BL52" i="23"/>
  <c r="BM52" i="23"/>
  <c r="BO52" i="23"/>
  <c r="BP52" i="23"/>
  <c r="BR52" i="23"/>
  <c r="BS52" i="23"/>
  <c r="BU52" i="23"/>
  <c r="BV52" i="23"/>
  <c r="BX52" i="23"/>
  <c r="BY52" i="23"/>
  <c r="CA52" i="23"/>
  <c r="H54" i="23"/>
  <c r="J54" i="23"/>
  <c r="K54" i="23"/>
  <c r="M54" i="23"/>
  <c r="N54" i="23"/>
  <c r="P54" i="23"/>
  <c r="Q54" i="23"/>
  <c r="S54" i="23"/>
  <c r="T54" i="23"/>
  <c r="V54" i="23"/>
  <c r="W54" i="23"/>
  <c r="Y54" i="23"/>
  <c r="Z54" i="23"/>
  <c r="AB54" i="23"/>
  <c r="AC54" i="23"/>
  <c r="AE54" i="23"/>
  <c r="AF54" i="23"/>
  <c r="AH54" i="23"/>
  <c r="AI54" i="23"/>
  <c r="AK54" i="23"/>
  <c r="AL54" i="23"/>
  <c r="AN54" i="23"/>
  <c r="AO54" i="23"/>
  <c r="AQ54" i="23"/>
  <c r="AR54" i="23"/>
  <c r="AT54" i="23"/>
  <c r="AU54" i="23"/>
  <c r="AW54" i="23"/>
  <c r="AX54" i="23"/>
  <c r="AZ54" i="23"/>
  <c r="BA54" i="23"/>
  <c r="BC54" i="23"/>
  <c r="BD54" i="23"/>
  <c r="BF54" i="23"/>
  <c r="BG54" i="23"/>
  <c r="BI54" i="23"/>
  <c r="BJ54" i="23"/>
  <c r="BL54" i="23"/>
  <c r="BM54" i="23"/>
  <c r="BO54" i="23"/>
  <c r="BP54" i="23"/>
  <c r="BR54" i="23"/>
  <c r="BS54" i="23"/>
  <c r="BU54" i="23"/>
  <c r="BV54" i="23"/>
  <c r="BX54" i="23"/>
  <c r="BY54" i="23"/>
  <c r="CA54" i="23"/>
  <c r="H56" i="23"/>
  <c r="J56" i="23"/>
  <c r="K56" i="23"/>
  <c r="M56" i="23"/>
  <c r="N56" i="23"/>
  <c r="P56" i="23"/>
  <c r="Q56" i="23"/>
  <c r="S56" i="23"/>
  <c r="T56" i="23"/>
  <c r="V56" i="23"/>
  <c r="W56" i="23"/>
  <c r="Y56" i="23"/>
  <c r="Z56" i="23"/>
  <c r="AB56" i="23"/>
  <c r="AC56" i="23"/>
  <c r="AE56" i="23"/>
  <c r="AF56" i="23"/>
  <c r="AH56" i="23"/>
  <c r="AI56" i="23"/>
  <c r="AK56" i="23"/>
  <c r="AL56" i="23"/>
  <c r="AN56" i="23"/>
  <c r="AO56" i="23"/>
  <c r="AQ56" i="23"/>
  <c r="AR56" i="23"/>
  <c r="AT56" i="23"/>
  <c r="AU56" i="23"/>
  <c r="AW56" i="23"/>
  <c r="AX56" i="23"/>
  <c r="AZ56" i="23"/>
  <c r="BA56" i="23"/>
  <c r="BC56" i="23"/>
  <c r="BD56" i="23"/>
  <c r="BF56" i="23"/>
  <c r="BG56" i="23"/>
  <c r="BI56" i="23"/>
  <c r="BJ56" i="23"/>
  <c r="BL56" i="23"/>
  <c r="BM56" i="23"/>
  <c r="BO56" i="23"/>
  <c r="BP56" i="23"/>
  <c r="BR56" i="23"/>
  <c r="BS56" i="23"/>
  <c r="BU56" i="23"/>
  <c r="BV56" i="23"/>
  <c r="BX56" i="23"/>
  <c r="BY56" i="23"/>
  <c r="CA56" i="23"/>
  <c r="H58" i="23"/>
  <c r="J58" i="23"/>
  <c r="K58" i="23"/>
  <c r="M58" i="23"/>
  <c r="N58" i="23"/>
  <c r="P58" i="23"/>
  <c r="Q58" i="23"/>
  <c r="S58" i="23"/>
  <c r="T58" i="23"/>
  <c r="V58" i="23"/>
  <c r="W58" i="23"/>
  <c r="Y58" i="23"/>
  <c r="Z58" i="23"/>
  <c r="AB58" i="23"/>
  <c r="AC58" i="23"/>
  <c r="AE58" i="23"/>
  <c r="AF58" i="23"/>
  <c r="AH58" i="23"/>
  <c r="AI58" i="23"/>
  <c r="AK58" i="23"/>
  <c r="AL58" i="23"/>
  <c r="AN58" i="23"/>
  <c r="AO58" i="23"/>
  <c r="AQ58" i="23"/>
  <c r="AR58" i="23"/>
  <c r="AT58" i="23"/>
  <c r="AU58" i="23"/>
  <c r="AW58" i="23"/>
  <c r="AX58" i="23"/>
  <c r="AZ58" i="23"/>
  <c r="BA58" i="23"/>
  <c r="BC58" i="23"/>
  <c r="BD58" i="23"/>
  <c r="BF58" i="23"/>
  <c r="BG58" i="23"/>
  <c r="BI58" i="23"/>
  <c r="BJ58" i="23"/>
  <c r="BL58" i="23"/>
  <c r="BM58" i="23"/>
  <c r="BO58" i="23"/>
  <c r="BP58" i="23"/>
  <c r="BR58" i="23"/>
  <c r="BS58" i="23"/>
  <c r="BU58" i="23"/>
  <c r="BV58" i="23"/>
  <c r="BX58" i="23"/>
  <c r="BY58" i="23"/>
  <c r="CA58" i="23"/>
  <c r="H60" i="23"/>
  <c r="J60" i="23"/>
  <c r="K60" i="23"/>
  <c r="M60" i="23"/>
  <c r="N60" i="23"/>
  <c r="P60" i="23"/>
  <c r="Q60" i="23"/>
  <c r="S60" i="23"/>
  <c r="T60" i="23"/>
  <c r="V60" i="23"/>
  <c r="W60" i="23"/>
  <c r="Y60" i="23"/>
  <c r="Z60" i="23"/>
  <c r="AB60" i="23"/>
  <c r="AC60" i="23"/>
  <c r="AE60" i="23"/>
  <c r="AF60" i="23"/>
  <c r="AH60" i="23"/>
  <c r="AI60" i="23"/>
  <c r="AK60" i="23"/>
  <c r="AL60" i="23"/>
  <c r="AN60" i="23"/>
  <c r="AO60" i="23"/>
  <c r="AQ60" i="23"/>
  <c r="AR60" i="23"/>
  <c r="AT60" i="23"/>
  <c r="AU60" i="23"/>
  <c r="AW60" i="23"/>
  <c r="AX60" i="23"/>
  <c r="AZ60" i="23"/>
  <c r="BA60" i="23"/>
  <c r="BC60" i="23"/>
  <c r="BD60" i="23"/>
  <c r="BF60" i="23"/>
  <c r="BG60" i="23"/>
  <c r="BI60" i="23"/>
  <c r="BJ60" i="23"/>
  <c r="BL60" i="23"/>
  <c r="BM60" i="23"/>
  <c r="BO60" i="23"/>
  <c r="BP60" i="23"/>
  <c r="BR60" i="23"/>
  <c r="BS60" i="23"/>
  <c r="BU60" i="23"/>
  <c r="BV60" i="23"/>
  <c r="BX60" i="23"/>
  <c r="BY60" i="23"/>
  <c r="CA60" i="23"/>
  <c r="C27" i="22"/>
  <c r="E27" i="22"/>
  <c r="C28" i="22"/>
  <c r="E28" i="22"/>
  <c r="H42" i="22"/>
  <c r="J42" i="22"/>
  <c r="K42" i="22"/>
  <c r="M42" i="22"/>
  <c r="N42" i="22"/>
  <c r="P42" i="22"/>
  <c r="Q42" i="22"/>
  <c r="S42" i="22"/>
  <c r="T42" i="22"/>
  <c r="V42" i="22"/>
  <c r="W42" i="22"/>
  <c r="Y42" i="22"/>
  <c r="Z42" i="22"/>
  <c r="AB42" i="22"/>
  <c r="AC42" i="22"/>
  <c r="AE42" i="22"/>
  <c r="AF42" i="22"/>
  <c r="AH42" i="22"/>
  <c r="AI42" i="22"/>
  <c r="AK42" i="22"/>
  <c r="AL42" i="22"/>
  <c r="AN42" i="22"/>
  <c r="AO42" i="22"/>
  <c r="AQ42" i="22"/>
  <c r="AR42" i="22"/>
  <c r="AT42" i="22"/>
  <c r="AU42" i="22"/>
  <c r="AW42" i="22"/>
  <c r="AX42" i="22"/>
  <c r="AZ42" i="22"/>
  <c r="BA42" i="22"/>
  <c r="BC42" i="22"/>
  <c r="BD42" i="22"/>
  <c r="BF42" i="22"/>
  <c r="BG42" i="22"/>
  <c r="BI42" i="22"/>
  <c r="BJ42" i="22"/>
  <c r="BL42" i="22"/>
  <c r="BM42" i="22"/>
  <c r="BO42" i="22"/>
  <c r="BP42" i="22"/>
  <c r="BR42" i="22"/>
  <c r="BS42" i="22"/>
  <c r="BU42" i="22"/>
  <c r="BV42" i="22"/>
  <c r="BX42" i="22"/>
  <c r="BY42" i="22"/>
  <c r="CA42" i="22"/>
  <c r="H44" i="22"/>
  <c r="J44" i="22"/>
  <c r="K44" i="22"/>
  <c r="M44" i="22"/>
  <c r="N44" i="22"/>
  <c r="P44" i="22"/>
  <c r="Q44" i="22"/>
  <c r="S44" i="22"/>
  <c r="T44" i="22"/>
  <c r="V44" i="22"/>
  <c r="W44" i="22"/>
  <c r="Y44" i="22"/>
  <c r="Z44" i="22"/>
  <c r="AB44" i="22"/>
  <c r="AC44" i="22"/>
  <c r="AE44" i="22"/>
  <c r="AF44" i="22"/>
  <c r="AH44" i="22"/>
  <c r="AI44" i="22"/>
  <c r="AK44" i="22"/>
  <c r="AL44" i="22"/>
  <c r="AN44" i="22"/>
  <c r="AO44" i="22"/>
  <c r="AQ44" i="22"/>
  <c r="AR44" i="22"/>
  <c r="AT44" i="22"/>
  <c r="AU44" i="22"/>
  <c r="AW44" i="22"/>
  <c r="AX44" i="22"/>
  <c r="AZ44" i="22"/>
  <c r="BA44" i="22"/>
  <c r="BC44" i="22"/>
  <c r="BD44" i="22"/>
  <c r="BF44" i="22"/>
  <c r="BG44" i="22"/>
  <c r="BI44" i="22"/>
  <c r="BJ44" i="22"/>
  <c r="BL44" i="22"/>
  <c r="BM44" i="22"/>
  <c r="BO44" i="22"/>
  <c r="BP44" i="22"/>
  <c r="BR44" i="22"/>
  <c r="BS44" i="22"/>
  <c r="BU44" i="22"/>
  <c r="BV44" i="22"/>
  <c r="BX44" i="22"/>
  <c r="BY44" i="22"/>
  <c r="CA44" i="22"/>
  <c r="H46" i="22"/>
  <c r="J46" i="22"/>
  <c r="K46" i="22"/>
  <c r="M46" i="22"/>
  <c r="N46" i="22"/>
  <c r="P46" i="22"/>
  <c r="Q46" i="22"/>
  <c r="S46" i="22"/>
  <c r="T46" i="22"/>
  <c r="V46" i="22"/>
  <c r="W46" i="22"/>
  <c r="Y46" i="22"/>
  <c r="Z46" i="22"/>
  <c r="AB46" i="22"/>
  <c r="AC46" i="22"/>
  <c r="AE46" i="22"/>
  <c r="AF46" i="22"/>
  <c r="AH46" i="22"/>
  <c r="AI46" i="22"/>
  <c r="AK46" i="22"/>
  <c r="AL46" i="22"/>
  <c r="AN46" i="22"/>
  <c r="AO46" i="22"/>
  <c r="AQ46" i="22"/>
  <c r="AR46" i="22"/>
  <c r="AT46" i="22"/>
  <c r="AU46" i="22"/>
  <c r="AW46" i="22"/>
  <c r="AX46" i="22"/>
  <c r="AZ46" i="22"/>
  <c r="BA46" i="22"/>
  <c r="BC46" i="22"/>
  <c r="BD46" i="22"/>
  <c r="BF46" i="22"/>
  <c r="BG46" i="22"/>
  <c r="BI46" i="22"/>
  <c r="BJ46" i="22"/>
  <c r="BL46" i="22"/>
  <c r="BM46" i="22"/>
  <c r="BO46" i="22"/>
  <c r="BP46" i="22"/>
  <c r="BR46" i="22"/>
  <c r="BS46" i="22"/>
  <c r="BU46" i="22"/>
  <c r="BV46" i="22"/>
  <c r="BX46" i="22"/>
  <c r="BY46" i="22"/>
  <c r="CA46" i="22"/>
  <c r="H48" i="22"/>
  <c r="J48" i="22"/>
  <c r="K48" i="22"/>
  <c r="M48" i="22"/>
  <c r="N48" i="22"/>
  <c r="P48" i="22"/>
  <c r="Q48" i="22"/>
  <c r="S48" i="22"/>
  <c r="T48" i="22"/>
  <c r="V48" i="22"/>
  <c r="W48" i="22"/>
  <c r="Y48" i="22"/>
  <c r="Z48" i="22"/>
  <c r="AB48" i="22"/>
  <c r="AC48" i="22"/>
  <c r="AE48" i="22"/>
  <c r="AF48" i="22"/>
  <c r="AH48" i="22"/>
  <c r="AI48" i="22"/>
  <c r="AK48" i="22"/>
  <c r="AL48" i="22"/>
  <c r="AN48" i="22"/>
  <c r="AO48" i="22"/>
  <c r="AQ48" i="22"/>
  <c r="AR48" i="22"/>
  <c r="AT48" i="22"/>
  <c r="AU48" i="22"/>
  <c r="AW48" i="22"/>
  <c r="AX48" i="22"/>
  <c r="AZ48" i="22"/>
  <c r="BA48" i="22"/>
  <c r="BC48" i="22"/>
  <c r="BD48" i="22"/>
  <c r="BF48" i="22"/>
  <c r="BG48" i="22"/>
  <c r="BI48" i="22"/>
  <c r="BJ48" i="22"/>
  <c r="BL48" i="22"/>
  <c r="BM48" i="22"/>
  <c r="BO48" i="22"/>
  <c r="BP48" i="22"/>
  <c r="BR48" i="22"/>
  <c r="BS48" i="22"/>
  <c r="BU48" i="22"/>
  <c r="BV48" i="22"/>
  <c r="BX48" i="22"/>
  <c r="BY48" i="22"/>
  <c r="CA48" i="22"/>
  <c r="H50" i="22"/>
  <c r="J50" i="22"/>
  <c r="K50" i="22"/>
  <c r="M50" i="22"/>
  <c r="N50" i="22"/>
  <c r="P50" i="22"/>
  <c r="Q50" i="22"/>
  <c r="S50" i="22"/>
  <c r="T50" i="22"/>
  <c r="V50" i="22"/>
  <c r="W50" i="22"/>
  <c r="Y50" i="22"/>
  <c r="Z50" i="22"/>
  <c r="AB50" i="22"/>
  <c r="AC50" i="22"/>
  <c r="AE50" i="22"/>
  <c r="AF50" i="22"/>
  <c r="AH50" i="22"/>
  <c r="AI50" i="22"/>
  <c r="AK50" i="22"/>
  <c r="AL50" i="22"/>
  <c r="AN50" i="22"/>
  <c r="AO50" i="22"/>
  <c r="AQ50" i="22"/>
  <c r="AR50" i="22"/>
  <c r="AT50" i="22"/>
  <c r="AU50" i="22"/>
  <c r="AW50" i="22"/>
  <c r="AX50" i="22"/>
  <c r="AZ50" i="22"/>
  <c r="BA50" i="22"/>
  <c r="BC50" i="22"/>
  <c r="BD50" i="22"/>
  <c r="BF50" i="22"/>
  <c r="BG50" i="22"/>
  <c r="BI50" i="22"/>
  <c r="BJ50" i="22"/>
  <c r="BL50" i="22"/>
  <c r="BM50" i="22"/>
  <c r="BO50" i="22"/>
  <c r="BP50" i="22"/>
  <c r="BR50" i="22"/>
  <c r="BS50" i="22"/>
  <c r="BU50" i="22"/>
  <c r="BV50" i="22"/>
  <c r="BX50" i="22"/>
  <c r="BY50" i="22"/>
  <c r="CA50" i="22"/>
  <c r="C27" i="21"/>
  <c r="E27" i="21"/>
  <c r="C28" i="21"/>
  <c r="E28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E31" i="21"/>
  <c r="AF31" i="21"/>
  <c r="AG31" i="21"/>
  <c r="AH31" i="21"/>
  <c r="AI31" i="21"/>
  <c r="AJ31" i="21"/>
  <c r="AK31" i="21"/>
  <c r="AL31" i="21"/>
  <c r="AM31" i="21"/>
  <c r="AN31" i="21"/>
  <c r="AO31" i="21"/>
  <c r="AP31" i="21"/>
  <c r="AQ31" i="21"/>
  <c r="AR31" i="21"/>
  <c r="AS31" i="21"/>
  <c r="AT31" i="21"/>
  <c r="AU31" i="21"/>
  <c r="AV31" i="21"/>
  <c r="AW31" i="21"/>
  <c r="AX31" i="21"/>
  <c r="AY31" i="21"/>
  <c r="AZ31" i="21"/>
  <c r="BA31" i="21"/>
  <c r="BB31" i="21"/>
  <c r="BC31" i="21"/>
  <c r="BD31" i="21"/>
  <c r="BE31" i="21"/>
  <c r="BF31" i="21"/>
  <c r="BG31" i="21"/>
  <c r="BH31" i="21"/>
  <c r="BI31" i="21"/>
  <c r="BJ31" i="21"/>
  <c r="BK31" i="21"/>
  <c r="BL31" i="21"/>
  <c r="BM31" i="21"/>
  <c r="BN31" i="21"/>
  <c r="BO31" i="21"/>
  <c r="BP31" i="21"/>
  <c r="BQ31" i="21"/>
  <c r="BR31" i="21"/>
  <c r="BS31" i="21"/>
  <c r="BT31" i="21"/>
  <c r="BU31" i="21"/>
  <c r="BV31" i="21"/>
  <c r="BW31" i="21"/>
  <c r="BX31" i="21"/>
  <c r="BY31" i="21"/>
  <c r="BZ31" i="21"/>
  <c r="CA31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AU38" i="21"/>
  <c r="AV38" i="21"/>
  <c r="AW38" i="21"/>
  <c r="AX38" i="21"/>
  <c r="AY38" i="21"/>
  <c r="AZ38" i="21"/>
  <c r="BA38" i="21"/>
  <c r="BB38" i="21"/>
  <c r="BC38" i="21"/>
  <c r="BD38" i="21"/>
  <c r="BE38" i="21"/>
  <c r="BF38" i="21"/>
  <c r="BG38" i="21"/>
  <c r="BH38" i="21"/>
  <c r="BI38" i="21"/>
  <c r="BJ38" i="21"/>
  <c r="BK38" i="21"/>
  <c r="BL38" i="21"/>
  <c r="BM38" i="21"/>
  <c r="BN38" i="21"/>
  <c r="BO38" i="21"/>
  <c r="BP38" i="21"/>
  <c r="BQ38" i="21"/>
  <c r="BR38" i="21"/>
  <c r="BS38" i="21"/>
  <c r="BT38" i="21"/>
  <c r="BU38" i="21"/>
  <c r="BV38" i="21"/>
  <c r="BW38" i="21"/>
  <c r="BX38" i="21"/>
  <c r="BY38" i="21"/>
  <c r="BZ38" i="21"/>
  <c r="CA38" i="21"/>
  <c r="H47" i="21"/>
  <c r="J47" i="21"/>
  <c r="K47" i="21"/>
  <c r="M47" i="21"/>
  <c r="N47" i="21"/>
  <c r="P47" i="21"/>
  <c r="Q47" i="21"/>
  <c r="S47" i="21"/>
  <c r="T47" i="21"/>
  <c r="V47" i="21"/>
  <c r="W47" i="21"/>
  <c r="Y47" i="21"/>
  <c r="Z47" i="21"/>
  <c r="AB47" i="21"/>
  <c r="AC47" i="21"/>
  <c r="AE47" i="21"/>
  <c r="AF47" i="21"/>
  <c r="AH47" i="21"/>
  <c r="AI47" i="21"/>
  <c r="AK47" i="21"/>
  <c r="AL47" i="21"/>
  <c r="AN47" i="21"/>
  <c r="AO47" i="21"/>
  <c r="AQ47" i="21"/>
  <c r="AR47" i="21"/>
  <c r="AT47" i="21"/>
  <c r="AU47" i="21"/>
  <c r="AW47" i="21"/>
  <c r="AX47" i="21"/>
  <c r="AZ47" i="21"/>
  <c r="BA47" i="21"/>
  <c r="BC47" i="21"/>
  <c r="BD47" i="21"/>
  <c r="BF47" i="21"/>
  <c r="BG47" i="21"/>
  <c r="BI47" i="21"/>
  <c r="BJ47" i="21"/>
  <c r="BL47" i="21"/>
  <c r="BM47" i="21"/>
  <c r="BO47" i="21"/>
  <c r="BP47" i="21"/>
  <c r="BR47" i="21"/>
  <c r="BS47" i="21"/>
  <c r="BU47" i="21"/>
  <c r="BV47" i="21"/>
  <c r="BX47" i="21"/>
  <c r="BY47" i="21"/>
  <c r="CA47" i="21"/>
  <c r="H49" i="21"/>
  <c r="J49" i="21"/>
  <c r="K49" i="21"/>
  <c r="M49" i="21"/>
  <c r="N49" i="21"/>
  <c r="P49" i="21"/>
  <c r="Q49" i="21"/>
  <c r="S49" i="21"/>
  <c r="T49" i="21"/>
  <c r="V49" i="21"/>
  <c r="W49" i="21"/>
  <c r="Y49" i="21"/>
  <c r="Z49" i="21"/>
  <c r="AB49" i="21"/>
  <c r="AC49" i="21"/>
  <c r="AE49" i="21"/>
  <c r="AF49" i="21"/>
  <c r="AH49" i="21"/>
  <c r="AI49" i="21"/>
  <c r="AK49" i="21"/>
  <c r="AL49" i="21"/>
  <c r="AN49" i="21"/>
  <c r="AO49" i="21"/>
  <c r="AQ49" i="21"/>
  <c r="AR49" i="21"/>
  <c r="AT49" i="21"/>
  <c r="AU49" i="21"/>
  <c r="AW49" i="21"/>
  <c r="AX49" i="21"/>
  <c r="AZ49" i="21"/>
  <c r="BA49" i="21"/>
  <c r="BC49" i="21"/>
  <c r="BD49" i="21"/>
  <c r="BF49" i="21"/>
  <c r="BG49" i="21"/>
  <c r="BI49" i="21"/>
  <c r="BJ49" i="21"/>
  <c r="BL49" i="21"/>
  <c r="BM49" i="21"/>
  <c r="BO49" i="21"/>
  <c r="BP49" i="21"/>
  <c r="BR49" i="21"/>
  <c r="BS49" i="21"/>
  <c r="BU49" i="21"/>
  <c r="BV49" i="21"/>
  <c r="BX49" i="21"/>
  <c r="BY49" i="21"/>
  <c r="CA49" i="21"/>
  <c r="H51" i="21"/>
  <c r="J51" i="21"/>
  <c r="K51" i="21"/>
  <c r="M51" i="21"/>
  <c r="N51" i="21"/>
  <c r="P51" i="21"/>
  <c r="Q51" i="21"/>
  <c r="S51" i="21"/>
  <c r="T51" i="21"/>
  <c r="V51" i="21"/>
  <c r="W51" i="21"/>
  <c r="Y51" i="21"/>
  <c r="Z51" i="21"/>
  <c r="AB51" i="21"/>
  <c r="AC51" i="21"/>
  <c r="AE51" i="21"/>
  <c r="AF51" i="21"/>
  <c r="AH51" i="21"/>
  <c r="AI51" i="21"/>
  <c r="AK51" i="21"/>
  <c r="AL51" i="21"/>
  <c r="AN51" i="21"/>
  <c r="AO51" i="21"/>
  <c r="AQ51" i="21"/>
  <c r="AR51" i="21"/>
  <c r="AT51" i="21"/>
  <c r="AU51" i="21"/>
  <c r="AW51" i="21"/>
  <c r="AX51" i="21"/>
  <c r="AZ51" i="21"/>
  <c r="BA51" i="21"/>
  <c r="BC51" i="21"/>
  <c r="BD51" i="21"/>
  <c r="BF51" i="21"/>
  <c r="BG51" i="21"/>
  <c r="BI51" i="21"/>
  <c r="BJ51" i="21"/>
  <c r="BL51" i="21"/>
  <c r="BM51" i="21"/>
  <c r="BO51" i="21"/>
  <c r="BP51" i="21"/>
  <c r="BR51" i="21"/>
  <c r="BS51" i="21"/>
  <c r="BU51" i="21"/>
  <c r="BV51" i="21"/>
  <c r="BX51" i="21"/>
  <c r="BY51" i="21"/>
  <c r="CA51" i="21"/>
  <c r="H53" i="21"/>
  <c r="J53" i="21"/>
  <c r="K53" i="21"/>
  <c r="M53" i="21"/>
  <c r="N53" i="21"/>
  <c r="P53" i="21"/>
  <c r="Q53" i="21"/>
  <c r="S53" i="21"/>
  <c r="T53" i="21"/>
  <c r="V53" i="21"/>
  <c r="W53" i="21"/>
  <c r="Y53" i="21"/>
  <c r="Z53" i="21"/>
  <c r="AB53" i="21"/>
  <c r="AC53" i="21"/>
  <c r="AE53" i="21"/>
  <c r="AF53" i="21"/>
  <c r="AH53" i="21"/>
  <c r="AI53" i="21"/>
  <c r="AK53" i="21"/>
  <c r="AL53" i="21"/>
  <c r="AN53" i="21"/>
  <c r="AO53" i="21"/>
  <c r="AQ53" i="21"/>
  <c r="AR53" i="21"/>
  <c r="AT53" i="21"/>
  <c r="AU53" i="21"/>
  <c r="AW53" i="21"/>
  <c r="AX53" i="21"/>
  <c r="AZ53" i="21"/>
  <c r="BA53" i="21"/>
  <c r="BC53" i="21"/>
  <c r="BD53" i="21"/>
  <c r="BF53" i="21"/>
  <c r="BG53" i="21"/>
  <c r="BI53" i="21"/>
  <c r="BJ53" i="21"/>
  <c r="BL53" i="21"/>
  <c r="BM53" i="21"/>
  <c r="BO53" i="21"/>
  <c r="BP53" i="21"/>
  <c r="BR53" i="21"/>
  <c r="BS53" i="21"/>
  <c r="BU53" i="21"/>
  <c r="BV53" i="21"/>
  <c r="BX53" i="21"/>
  <c r="BY53" i="21"/>
  <c r="CA53" i="21"/>
  <c r="H55" i="21"/>
  <c r="J55" i="21"/>
  <c r="K55" i="21"/>
  <c r="M55" i="21"/>
  <c r="N55" i="21"/>
  <c r="P55" i="21"/>
  <c r="Q55" i="21"/>
  <c r="S55" i="21"/>
  <c r="T55" i="21"/>
  <c r="V55" i="21"/>
  <c r="W55" i="21"/>
  <c r="Y55" i="21"/>
  <c r="Z55" i="21"/>
  <c r="AB55" i="21"/>
  <c r="AC55" i="21"/>
  <c r="AE55" i="21"/>
  <c r="AF55" i="21"/>
  <c r="AH55" i="21"/>
  <c r="AI55" i="21"/>
  <c r="AK55" i="21"/>
  <c r="AL55" i="21"/>
  <c r="AN55" i="21"/>
  <c r="AO55" i="21"/>
  <c r="AQ55" i="21"/>
  <c r="AR55" i="21"/>
  <c r="AT55" i="21"/>
  <c r="AU55" i="21"/>
  <c r="AW55" i="21"/>
  <c r="AX55" i="21"/>
  <c r="AZ55" i="21"/>
  <c r="BA55" i="21"/>
  <c r="BC55" i="21"/>
  <c r="BD55" i="21"/>
  <c r="BF55" i="21"/>
  <c r="BG55" i="21"/>
  <c r="BI55" i="21"/>
  <c r="BJ55" i="21"/>
  <c r="BL55" i="21"/>
  <c r="BM55" i="21"/>
  <c r="BO55" i="21"/>
  <c r="BP55" i="21"/>
  <c r="BR55" i="21"/>
  <c r="BS55" i="21"/>
  <c r="BU55" i="21"/>
  <c r="BV55" i="21"/>
  <c r="BX55" i="21"/>
  <c r="BY55" i="21"/>
  <c r="CA55" i="21"/>
  <c r="C27" i="20"/>
  <c r="E27" i="20"/>
  <c r="C28" i="20"/>
  <c r="E28" i="20"/>
  <c r="H37" i="20"/>
  <c r="J37" i="20"/>
  <c r="K37" i="20"/>
  <c r="M37" i="20"/>
  <c r="N37" i="20"/>
  <c r="P37" i="20"/>
  <c r="Q37" i="20"/>
  <c r="S37" i="20"/>
  <c r="T37" i="20"/>
  <c r="V37" i="20"/>
  <c r="W37" i="20"/>
  <c r="Y37" i="20"/>
  <c r="Z37" i="20"/>
  <c r="AB37" i="20"/>
  <c r="AC37" i="20"/>
  <c r="AE37" i="20"/>
  <c r="AF37" i="20"/>
  <c r="AH37" i="20"/>
  <c r="AI37" i="20"/>
  <c r="AK37" i="20"/>
  <c r="AL37" i="20"/>
  <c r="AN37" i="20"/>
  <c r="AO37" i="20"/>
  <c r="AQ37" i="20"/>
  <c r="AR37" i="20"/>
  <c r="AT37" i="20"/>
  <c r="AU37" i="20"/>
  <c r="AW37" i="20"/>
  <c r="AX37" i="20"/>
  <c r="AZ37" i="20"/>
  <c r="BA37" i="20"/>
  <c r="BC37" i="20"/>
  <c r="BD37" i="20"/>
  <c r="BF37" i="20"/>
  <c r="BG37" i="20"/>
  <c r="BI37" i="20"/>
  <c r="BJ37" i="20"/>
  <c r="BL37" i="20"/>
  <c r="BM37" i="20"/>
  <c r="BO37" i="20"/>
  <c r="BP37" i="20"/>
  <c r="BR37" i="20"/>
  <c r="BS37" i="20"/>
  <c r="BU37" i="20"/>
  <c r="BV37" i="20"/>
  <c r="BX37" i="20"/>
  <c r="BY37" i="20"/>
  <c r="CA37" i="20"/>
  <c r="H39" i="20"/>
  <c r="J39" i="20"/>
  <c r="K39" i="20"/>
  <c r="M39" i="20"/>
  <c r="N39" i="20"/>
  <c r="P39" i="20"/>
  <c r="Q39" i="20"/>
  <c r="S39" i="20"/>
  <c r="T39" i="20"/>
  <c r="V39" i="20"/>
  <c r="W39" i="20"/>
  <c r="Y39" i="20"/>
  <c r="Z39" i="20"/>
  <c r="AB39" i="20"/>
  <c r="AC39" i="20"/>
  <c r="AE39" i="20"/>
  <c r="AF39" i="20"/>
  <c r="AH39" i="20"/>
  <c r="AI39" i="20"/>
  <c r="AK39" i="20"/>
  <c r="AL39" i="20"/>
  <c r="AN39" i="20"/>
  <c r="AO39" i="20"/>
  <c r="AQ39" i="20"/>
  <c r="AR39" i="20"/>
  <c r="AT39" i="20"/>
  <c r="AU39" i="20"/>
  <c r="AW39" i="20"/>
  <c r="AX39" i="20"/>
  <c r="AZ39" i="20"/>
  <c r="BA39" i="20"/>
  <c r="BC39" i="20"/>
  <c r="BD39" i="20"/>
  <c r="BF39" i="20"/>
  <c r="BG39" i="20"/>
  <c r="BI39" i="20"/>
  <c r="BJ39" i="20"/>
  <c r="BL39" i="20"/>
  <c r="BM39" i="20"/>
  <c r="BO39" i="20"/>
  <c r="BP39" i="20"/>
  <c r="BR39" i="20"/>
  <c r="BS39" i="20"/>
  <c r="BU39" i="20"/>
  <c r="BV39" i="20"/>
  <c r="BX39" i="20"/>
  <c r="BY39" i="20"/>
  <c r="CA39" i="20"/>
  <c r="H41" i="20"/>
  <c r="J41" i="20"/>
  <c r="K41" i="20"/>
  <c r="M41" i="20"/>
  <c r="N41" i="20"/>
  <c r="P41" i="20"/>
  <c r="Q41" i="20"/>
  <c r="S41" i="20"/>
  <c r="T41" i="20"/>
  <c r="V41" i="20"/>
  <c r="W41" i="20"/>
  <c r="Y41" i="20"/>
  <c r="Z41" i="20"/>
  <c r="AB41" i="20"/>
  <c r="AC41" i="20"/>
  <c r="AE41" i="20"/>
  <c r="AF41" i="20"/>
  <c r="AH41" i="20"/>
  <c r="AI41" i="20"/>
  <c r="AK41" i="20"/>
  <c r="AL41" i="20"/>
  <c r="AN41" i="20"/>
  <c r="AO41" i="20"/>
  <c r="AQ41" i="20"/>
  <c r="AR41" i="20"/>
  <c r="AT41" i="20"/>
  <c r="AU41" i="20"/>
  <c r="AW41" i="20"/>
  <c r="AX41" i="20"/>
  <c r="AZ41" i="20"/>
  <c r="BA41" i="20"/>
  <c r="BC41" i="20"/>
  <c r="BD41" i="20"/>
  <c r="BF41" i="20"/>
  <c r="BG41" i="20"/>
  <c r="BI41" i="20"/>
  <c r="BJ41" i="20"/>
  <c r="BL41" i="20"/>
  <c r="BM41" i="20"/>
  <c r="BO41" i="20"/>
  <c r="BP41" i="20"/>
  <c r="BR41" i="20"/>
  <c r="BS41" i="20"/>
  <c r="BU41" i="20"/>
  <c r="BV41" i="20"/>
  <c r="BX41" i="20"/>
  <c r="BY41" i="20"/>
  <c r="CA41" i="20"/>
  <c r="H43" i="20"/>
  <c r="J43" i="20"/>
  <c r="K43" i="20"/>
  <c r="M43" i="20"/>
  <c r="N43" i="20"/>
  <c r="P43" i="20"/>
  <c r="Q43" i="20"/>
  <c r="S43" i="20"/>
  <c r="T43" i="20"/>
  <c r="V43" i="20"/>
  <c r="W43" i="20"/>
  <c r="Y43" i="20"/>
  <c r="Z43" i="20"/>
  <c r="AB43" i="20"/>
  <c r="AC43" i="20"/>
  <c r="AE43" i="20"/>
  <c r="AF43" i="20"/>
  <c r="AH43" i="20"/>
  <c r="AI43" i="20"/>
  <c r="AK43" i="20"/>
  <c r="AL43" i="20"/>
  <c r="AN43" i="20"/>
  <c r="AO43" i="20"/>
  <c r="AQ43" i="20"/>
  <c r="AR43" i="20"/>
  <c r="AT43" i="20"/>
  <c r="AU43" i="20"/>
  <c r="AW43" i="20"/>
  <c r="AX43" i="20"/>
  <c r="AZ43" i="20"/>
  <c r="BA43" i="20"/>
  <c r="BC43" i="20"/>
  <c r="BD43" i="20"/>
  <c r="BF43" i="20"/>
  <c r="BG43" i="20"/>
  <c r="BI43" i="20"/>
  <c r="BJ43" i="20"/>
  <c r="BL43" i="20"/>
  <c r="BM43" i="20"/>
  <c r="BO43" i="20"/>
  <c r="BP43" i="20"/>
  <c r="BR43" i="20"/>
  <c r="BS43" i="20"/>
  <c r="BU43" i="20"/>
  <c r="BV43" i="20"/>
  <c r="BX43" i="20"/>
  <c r="BY43" i="20"/>
  <c r="CA43" i="20"/>
  <c r="H45" i="20"/>
  <c r="J45" i="20"/>
  <c r="K45" i="20"/>
  <c r="M45" i="20"/>
  <c r="N45" i="20"/>
  <c r="P45" i="20"/>
  <c r="Q45" i="20"/>
  <c r="S45" i="20"/>
  <c r="T45" i="20"/>
  <c r="V45" i="20"/>
  <c r="W45" i="20"/>
  <c r="Y45" i="20"/>
  <c r="Z45" i="20"/>
  <c r="AB45" i="20"/>
  <c r="AC45" i="20"/>
  <c r="AE45" i="20"/>
  <c r="AF45" i="20"/>
  <c r="AH45" i="20"/>
  <c r="AI45" i="20"/>
  <c r="AK45" i="20"/>
  <c r="AL45" i="20"/>
  <c r="AN45" i="20"/>
  <c r="AO45" i="20"/>
  <c r="AQ45" i="20"/>
  <c r="AR45" i="20"/>
  <c r="AT45" i="20"/>
  <c r="AU45" i="20"/>
  <c r="AW45" i="20"/>
  <c r="AX45" i="20"/>
  <c r="AZ45" i="20"/>
  <c r="BA45" i="20"/>
  <c r="BC45" i="20"/>
  <c r="BD45" i="20"/>
  <c r="BF45" i="20"/>
  <c r="BG45" i="20"/>
  <c r="BI45" i="20"/>
  <c r="BJ45" i="20"/>
  <c r="BL45" i="20"/>
  <c r="BM45" i="20"/>
  <c r="BO45" i="20"/>
  <c r="BP45" i="20"/>
  <c r="BR45" i="20"/>
  <c r="BS45" i="20"/>
  <c r="BU45" i="20"/>
  <c r="BV45" i="20"/>
  <c r="BX45" i="20"/>
  <c r="BY45" i="20"/>
  <c r="CA45" i="20"/>
  <c r="C25" i="19"/>
  <c r="E25" i="19"/>
  <c r="C26" i="19"/>
  <c r="E26" i="19"/>
  <c r="H33" i="19"/>
  <c r="J33" i="19"/>
  <c r="K33" i="19"/>
  <c r="M33" i="19"/>
  <c r="N33" i="19"/>
  <c r="P33" i="19"/>
  <c r="Q33" i="19"/>
  <c r="S33" i="19"/>
  <c r="T33" i="19"/>
  <c r="V33" i="19"/>
  <c r="W33" i="19"/>
  <c r="Y33" i="19"/>
  <c r="Z33" i="19"/>
  <c r="AB33" i="19"/>
  <c r="AC33" i="19"/>
  <c r="AE33" i="19"/>
  <c r="AF33" i="19"/>
  <c r="AH33" i="19"/>
  <c r="AI33" i="19"/>
  <c r="AK33" i="19"/>
  <c r="AL33" i="19"/>
  <c r="AN33" i="19"/>
  <c r="AO33" i="19"/>
  <c r="AQ33" i="19"/>
  <c r="AR33" i="19"/>
  <c r="AT33" i="19"/>
  <c r="AU33" i="19"/>
  <c r="AW33" i="19"/>
  <c r="AX33" i="19"/>
  <c r="AZ33" i="19"/>
  <c r="BA33" i="19"/>
  <c r="BC33" i="19"/>
  <c r="BD33" i="19"/>
  <c r="BF33" i="19"/>
  <c r="BG33" i="19"/>
  <c r="BI33" i="19"/>
  <c r="BJ33" i="19"/>
  <c r="BL33" i="19"/>
  <c r="BM33" i="19"/>
  <c r="BO33" i="19"/>
  <c r="BP33" i="19"/>
  <c r="BR33" i="19"/>
  <c r="BS33" i="19"/>
  <c r="BU33" i="19"/>
  <c r="BV33" i="19"/>
  <c r="BX33" i="19"/>
  <c r="BY33" i="19"/>
  <c r="CA33" i="19"/>
  <c r="H35" i="19"/>
  <c r="J35" i="19"/>
  <c r="K35" i="19"/>
  <c r="M35" i="19"/>
  <c r="N35" i="19"/>
  <c r="P35" i="19"/>
  <c r="Q35" i="19"/>
  <c r="S35" i="19"/>
  <c r="T35" i="19"/>
  <c r="V35" i="19"/>
  <c r="W35" i="19"/>
  <c r="Y35" i="19"/>
  <c r="Z35" i="19"/>
  <c r="AB35" i="19"/>
  <c r="AC35" i="19"/>
  <c r="AE35" i="19"/>
  <c r="AF35" i="19"/>
  <c r="AH35" i="19"/>
  <c r="AI35" i="19"/>
  <c r="AK35" i="19"/>
  <c r="AL35" i="19"/>
  <c r="AN35" i="19"/>
  <c r="AO35" i="19"/>
  <c r="AQ35" i="19"/>
  <c r="AR35" i="19"/>
  <c r="AT35" i="19"/>
  <c r="AU35" i="19"/>
  <c r="AW35" i="19"/>
  <c r="AX35" i="19"/>
  <c r="AZ35" i="19"/>
  <c r="BA35" i="19"/>
  <c r="BC35" i="19"/>
  <c r="BD35" i="19"/>
  <c r="BF35" i="19"/>
  <c r="BG35" i="19"/>
  <c r="BI35" i="19"/>
  <c r="BJ35" i="19"/>
  <c r="BL35" i="19"/>
  <c r="BM35" i="19"/>
  <c r="BO35" i="19"/>
  <c r="BP35" i="19"/>
  <c r="BR35" i="19"/>
  <c r="BS35" i="19"/>
  <c r="BU35" i="19"/>
  <c r="BV35" i="19"/>
  <c r="BX35" i="19"/>
  <c r="BY35" i="19"/>
  <c r="CA35" i="19"/>
  <c r="H37" i="19"/>
  <c r="J37" i="19"/>
  <c r="K37" i="19"/>
  <c r="M37" i="19"/>
  <c r="N37" i="19"/>
  <c r="P37" i="19"/>
  <c r="Q37" i="19"/>
  <c r="S37" i="19"/>
  <c r="T37" i="19"/>
  <c r="V37" i="19"/>
  <c r="W37" i="19"/>
  <c r="Y37" i="19"/>
  <c r="Z37" i="19"/>
  <c r="AB37" i="19"/>
  <c r="AC37" i="19"/>
  <c r="AE37" i="19"/>
  <c r="AF37" i="19"/>
  <c r="AH37" i="19"/>
  <c r="AI37" i="19"/>
  <c r="AK37" i="19"/>
  <c r="AL37" i="19"/>
  <c r="AN37" i="19"/>
  <c r="AO37" i="19"/>
  <c r="AQ37" i="19"/>
  <c r="AR37" i="19"/>
  <c r="AT37" i="19"/>
  <c r="AU37" i="19"/>
  <c r="AW37" i="19"/>
  <c r="AX37" i="19"/>
  <c r="AZ37" i="19"/>
  <c r="BA37" i="19"/>
  <c r="BC37" i="19"/>
  <c r="BD37" i="19"/>
  <c r="BF37" i="19"/>
  <c r="BG37" i="19"/>
  <c r="BI37" i="19"/>
  <c r="BJ37" i="19"/>
  <c r="BL37" i="19"/>
  <c r="BM37" i="19"/>
  <c r="BO37" i="19"/>
  <c r="BP37" i="19"/>
  <c r="BR37" i="19"/>
  <c r="BS37" i="19"/>
  <c r="BU37" i="19"/>
  <c r="BV37" i="19"/>
  <c r="BX37" i="19"/>
  <c r="BY37" i="19"/>
  <c r="CA37" i="19"/>
  <c r="H39" i="19"/>
  <c r="J39" i="19"/>
  <c r="K39" i="19"/>
  <c r="M39" i="19"/>
  <c r="N39" i="19"/>
  <c r="P39" i="19"/>
  <c r="Q39" i="19"/>
  <c r="S39" i="19"/>
  <c r="T39" i="19"/>
  <c r="V39" i="19"/>
  <c r="W39" i="19"/>
  <c r="Y39" i="19"/>
  <c r="Z39" i="19"/>
  <c r="AB39" i="19"/>
  <c r="AC39" i="19"/>
  <c r="AE39" i="19"/>
  <c r="AF39" i="19"/>
  <c r="AH39" i="19"/>
  <c r="AI39" i="19"/>
  <c r="AK39" i="19"/>
  <c r="AL39" i="19"/>
  <c r="AN39" i="19"/>
  <c r="AO39" i="19"/>
  <c r="AQ39" i="19"/>
  <c r="AR39" i="19"/>
  <c r="AT39" i="19"/>
  <c r="AU39" i="19"/>
  <c r="AW39" i="19"/>
  <c r="AX39" i="19"/>
  <c r="AZ39" i="19"/>
  <c r="BA39" i="19"/>
  <c r="BC39" i="19"/>
  <c r="BD39" i="19"/>
  <c r="BF39" i="19"/>
  <c r="BG39" i="19"/>
  <c r="BI39" i="19"/>
  <c r="BJ39" i="19"/>
  <c r="BL39" i="19"/>
  <c r="BM39" i="19"/>
  <c r="BO39" i="19"/>
  <c r="BP39" i="19"/>
  <c r="BR39" i="19"/>
  <c r="BS39" i="19"/>
  <c r="BU39" i="19"/>
  <c r="BV39" i="19"/>
  <c r="BX39" i="19"/>
  <c r="BY39" i="19"/>
  <c r="CA39" i="19"/>
  <c r="H41" i="19"/>
  <c r="J41" i="19"/>
  <c r="K41" i="19"/>
  <c r="M41" i="19"/>
  <c r="N41" i="19"/>
  <c r="P41" i="19"/>
  <c r="Q41" i="19"/>
  <c r="S41" i="19"/>
  <c r="T41" i="19"/>
  <c r="V41" i="19"/>
  <c r="W41" i="19"/>
  <c r="Y41" i="19"/>
  <c r="Z41" i="19"/>
  <c r="AB41" i="19"/>
  <c r="AC41" i="19"/>
  <c r="AE41" i="19"/>
  <c r="AF41" i="19"/>
  <c r="AH41" i="19"/>
  <c r="AI41" i="19"/>
  <c r="AK41" i="19"/>
  <c r="AL41" i="19"/>
  <c r="AN41" i="19"/>
  <c r="AO41" i="19"/>
  <c r="AQ41" i="19"/>
  <c r="AR41" i="19"/>
  <c r="AT41" i="19"/>
  <c r="AU41" i="19"/>
  <c r="AW41" i="19"/>
  <c r="AX41" i="19"/>
  <c r="AZ41" i="19"/>
  <c r="BA41" i="19"/>
  <c r="BC41" i="19"/>
  <c r="BD41" i="19"/>
  <c r="BF41" i="19"/>
  <c r="BG41" i="19"/>
  <c r="BI41" i="19"/>
  <c r="BJ41" i="19"/>
  <c r="BL41" i="19"/>
  <c r="BM41" i="19"/>
  <c r="BO41" i="19"/>
  <c r="BP41" i="19"/>
  <c r="BR41" i="19"/>
  <c r="BS41" i="19"/>
  <c r="BU41" i="19"/>
  <c r="BV41" i="19"/>
  <c r="BX41" i="19"/>
  <c r="BY41" i="19"/>
  <c r="CA41" i="19"/>
  <c r="C27" i="18"/>
  <c r="E27" i="18"/>
  <c r="C28" i="18"/>
  <c r="E28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AL35" i="18"/>
  <c r="AM35" i="18"/>
  <c r="AN35" i="18"/>
  <c r="AO35" i="18"/>
  <c r="AP35" i="18"/>
  <c r="AQ35" i="18"/>
  <c r="AR35" i="18"/>
  <c r="AS35" i="18"/>
  <c r="AT35" i="18"/>
  <c r="AU35" i="18"/>
  <c r="AV35" i="18"/>
  <c r="AW35" i="18"/>
  <c r="AX35" i="18"/>
  <c r="AY35" i="18"/>
  <c r="AZ35" i="18"/>
  <c r="BA35" i="18"/>
  <c r="BB35" i="18"/>
  <c r="BC35" i="18"/>
  <c r="BD35" i="18"/>
  <c r="BE35" i="18"/>
  <c r="BF35" i="18"/>
  <c r="BG35" i="18"/>
  <c r="BH35" i="18"/>
  <c r="BI35" i="18"/>
  <c r="BJ35" i="18"/>
  <c r="BK35" i="18"/>
  <c r="BL35" i="18"/>
  <c r="BM35" i="18"/>
  <c r="BN35" i="18"/>
  <c r="BO35" i="18"/>
  <c r="BP35" i="18"/>
  <c r="BQ35" i="18"/>
  <c r="BR35" i="18"/>
  <c r="BS35" i="18"/>
  <c r="BT35" i="18"/>
  <c r="BU35" i="18"/>
  <c r="BV35" i="18"/>
  <c r="BW35" i="18"/>
  <c r="BX35" i="18"/>
  <c r="BY35" i="18"/>
  <c r="BZ35" i="18"/>
  <c r="CA35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AL41" i="18"/>
  <c r="AM41" i="18"/>
  <c r="AN41" i="18"/>
  <c r="AO41" i="18"/>
  <c r="AP41" i="18"/>
  <c r="AQ41" i="18"/>
  <c r="AR41" i="18"/>
  <c r="AS41" i="18"/>
  <c r="AT41" i="18"/>
  <c r="AU41" i="18"/>
  <c r="AV41" i="18"/>
  <c r="AW41" i="18"/>
  <c r="AX41" i="18"/>
  <c r="AY41" i="18"/>
  <c r="AZ41" i="18"/>
  <c r="BA41" i="18"/>
  <c r="BB41" i="18"/>
  <c r="BC41" i="18"/>
  <c r="BD41" i="18"/>
  <c r="BE41" i="18"/>
  <c r="BF41" i="18"/>
  <c r="BG41" i="18"/>
  <c r="BH41" i="18"/>
  <c r="BI41" i="18"/>
  <c r="BJ41" i="18"/>
  <c r="BK41" i="18"/>
  <c r="BL41" i="18"/>
  <c r="BM41" i="18"/>
  <c r="BN41" i="18"/>
  <c r="BO41" i="18"/>
  <c r="BP41" i="18"/>
  <c r="BQ41" i="18"/>
  <c r="BR41" i="18"/>
  <c r="BS41" i="18"/>
  <c r="BT41" i="18"/>
  <c r="BU41" i="18"/>
  <c r="BV41" i="18"/>
  <c r="BW41" i="18"/>
  <c r="BX41" i="18"/>
  <c r="BY41" i="18"/>
  <c r="BZ41" i="18"/>
  <c r="CA41" i="18"/>
  <c r="C26" i="17"/>
  <c r="I30" i="17"/>
  <c r="L30" i="17"/>
  <c r="O30" i="17"/>
  <c r="R30" i="17"/>
  <c r="U30" i="17"/>
  <c r="X30" i="17"/>
  <c r="AA30" i="17"/>
  <c r="AD30" i="17"/>
  <c r="AG30" i="17"/>
  <c r="AJ30" i="17"/>
  <c r="AM30" i="17"/>
  <c r="AP30" i="17"/>
  <c r="I32" i="17"/>
  <c r="L32" i="17"/>
  <c r="O32" i="17"/>
  <c r="R32" i="17"/>
  <c r="U32" i="17"/>
  <c r="X32" i="17"/>
  <c r="AA32" i="17"/>
  <c r="AD32" i="17"/>
  <c r="AG32" i="17"/>
  <c r="AJ32" i="17"/>
  <c r="AM32" i="17"/>
  <c r="AP32" i="17"/>
  <c r="H6" i="16"/>
  <c r="K6" i="16"/>
  <c r="N6" i="16"/>
  <c r="Q6" i="16"/>
  <c r="T6" i="16"/>
  <c r="W6" i="16"/>
  <c r="Z6" i="16"/>
  <c r="AC6" i="16"/>
  <c r="AF6" i="16"/>
  <c r="AI6" i="16"/>
  <c r="AL6" i="16"/>
  <c r="AO6" i="16"/>
  <c r="H7" i="16"/>
  <c r="K7" i="16"/>
  <c r="N7" i="16"/>
  <c r="Q7" i="16"/>
  <c r="T7" i="16"/>
  <c r="W7" i="16"/>
  <c r="Z7" i="16"/>
  <c r="AC7" i="16"/>
  <c r="AF7" i="16"/>
  <c r="AI7" i="16"/>
  <c r="AL7" i="16"/>
  <c r="AO7" i="16"/>
  <c r="H8" i="16"/>
  <c r="K8" i="16"/>
  <c r="N8" i="16"/>
  <c r="Q8" i="16"/>
  <c r="T8" i="16"/>
  <c r="W8" i="16"/>
  <c r="Z8" i="16"/>
  <c r="AC8" i="16"/>
  <c r="AF8" i="16"/>
  <c r="AI8" i="16"/>
  <c r="AL8" i="16"/>
  <c r="AO8" i="16"/>
  <c r="H14" i="16"/>
  <c r="K14" i="16"/>
  <c r="K22" i="16" s="1"/>
  <c r="N14" i="16"/>
  <c r="Q14" i="16"/>
  <c r="T14" i="16"/>
  <c r="W14" i="16"/>
  <c r="W22" i="16" s="1"/>
  <c r="Z14" i="16"/>
  <c r="AC14" i="16"/>
  <c r="AF14" i="16"/>
  <c r="AI14" i="16"/>
  <c r="AI22" i="16" s="1"/>
  <c r="AL14" i="16"/>
  <c r="AO14" i="16"/>
  <c r="H15" i="16"/>
  <c r="K15" i="16"/>
  <c r="K23" i="16" s="1"/>
  <c r="N15" i="16"/>
  <c r="Q15" i="16"/>
  <c r="T15" i="16"/>
  <c r="W15" i="16"/>
  <c r="W23" i="16" s="1"/>
  <c r="Z15" i="16"/>
  <c r="AC15" i="16"/>
  <c r="AF15" i="16"/>
  <c r="AI15" i="16"/>
  <c r="AI23" i="16" s="1"/>
  <c r="AL15" i="16"/>
  <c r="AO15" i="16"/>
  <c r="H16" i="16"/>
  <c r="K16" i="16"/>
  <c r="K24" i="16" s="1"/>
  <c r="N16" i="16"/>
  <c r="Q16" i="16"/>
  <c r="T16" i="16"/>
  <c r="W16" i="16"/>
  <c r="W24" i="16" s="1"/>
  <c r="Z16" i="16"/>
  <c r="AC16" i="16"/>
  <c r="AF16" i="16"/>
  <c r="AI16" i="16"/>
  <c r="AI24" i="16" s="1"/>
  <c r="AL16" i="16"/>
  <c r="AO16" i="16"/>
  <c r="H22" i="16"/>
  <c r="I22" i="16"/>
  <c r="J22" i="16"/>
  <c r="L22" i="16"/>
  <c r="M22" i="16"/>
  <c r="N22" i="16"/>
  <c r="O22" i="16"/>
  <c r="P22" i="16"/>
  <c r="Q22" i="16"/>
  <c r="R22" i="16"/>
  <c r="S22" i="16"/>
  <c r="T22" i="16"/>
  <c r="U22" i="16"/>
  <c r="V22" i="16"/>
  <c r="X22" i="16"/>
  <c r="Y22" i="16"/>
  <c r="Z22" i="16"/>
  <c r="AA22" i="16"/>
  <c r="AB22" i="16"/>
  <c r="AC22" i="16"/>
  <c r="AD22" i="16"/>
  <c r="AE22" i="16"/>
  <c r="AF22" i="16"/>
  <c r="AG22" i="16"/>
  <c r="AH22" i="16"/>
  <c r="AJ22" i="16"/>
  <c r="AK22" i="16"/>
  <c r="AL22" i="16"/>
  <c r="AM22" i="16"/>
  <c r="AN22" i="16"/>
  <c r="AO22" i="16"/>
  <c r="AP22" i="16"/>
  <c r="AQ22" i="16"/>
  <c r="H23" i="16"/>
  <c r="I23" i="16"/>
  <c r="J23" i="16"/>
  <c r="E26" i="16" s="1"/>
  <c r="B26" i="16" s="1"/>
  <c r="L23" i="16"/>
  <c r="M23" i="16"/>
  <c r="N23" i="16"/>
  <c r="O23" i="16"/>
  <c r="P23" i="16"/>
  <c r="Q23" i="16"/>
  <c r="R23" i="16"/>
  <c r="S23" i="16"/>
  <c r="T23" i="16"/>
  <c r="U23" i="16"/>
  <c r="V23" i="16"/>
  <c r="X23" i="16"/>
  <c r="Y23" i="16"/>
  <c r="Z23" i="16"/>
  <c r="AA23" i="16"/>
  <c r="AB23" i="16"/>
  <c r="AC23" i="16"/>
  <c r="AD23" i="16"/>
  <c r="AE23" i="16"/>
  <c r="AF23" i="16"/>
  <c r="AG23" i="16"/>
  <c r="AH23" i="16"/>
  <c r="AJ23" i="16"/>
  <c r="AK23" i="16"/>
  <c r="AL23" i="16"/>
  <c r="AM23" i="16"/>
  <c r="AN23" i="16"/>
  <c r="AO23" i="16"/>
  <c r="AP23" i="16"/>
  <c r="AQ23" i="16"/>
  <c r="H24" i="16"/>
  <c r="I24" i="16"/>
  <c r="J24" i="16"/>
  <c r="L24" i="16"/>
  <c r="M24" i="16"/>
  <c r="N24" i="16"/>
  <c r="O24" i="16"/>
  <c r="P24" i="16"/>
  <c r="Q24" i="16"/>
  <c r="R24" i="16"/>
  <c r="S24" i="16"/>
  <c r="T24" i="16"/>
  <c r="U24" i="16"/>
  <c r="V24" i="16"/>
  <c r="X24" i="16"/>
  <c r="Y24" i="16"/>
  <c r="Z24" i="16"/>
  <c r="AA24" i="16"/>
  <c r="AB24" i="16"/>
  <c r="AC24" i="16"/>
  <c r="AD24" i="16"/>
  <c r="AE24" i="16"/>
  <c r="AF24" i="16"/>
  <c r="AG24" i="16"/>
  <c r="AH24" i="16"/>
  <c r="AJ24" i="16"/>
  <c r="AK24" i="16"/>
  <c r="AL24" i="16"/>
  <c r="AM24" i="16"/>
  <c r="AN24" i="16"/>
  <c r="AO24" i="16"/>
  <c r="AP24" i="16"/>
  <c r="AQ24" i="16"/>
  <c r="H31" i="16"/>
  <c r="K31" i="16"/>
  <c r="N31" i="16"/>
  <c r="Q31" i="16"/>
  <c r="T31" i="16"/>
  <c r="W31" i="16"/>
  <c r="Z31" i="16"/>
  <c r="AC31" i="16"/>
  <c r="AF31" i="16"/>
  <c r="AI31" i="16"/>
  <c r="AL31" i="16"/>
  <c r="AO31" i="16"/>
  <c r="H32" i="16"/>
  <c r="K32" i="16"/>
  <c r="N32" i="16"/>
  <c r="Q32" i="16"/>
  <c r="T32" i="16"/>
  <c r="W32" i="16"/>
  <c r="Z32" i="16"/>
  <c r="AC32" i="16"/>
  <c r="AF32" i="16"/>
  <c r="AI32" i="16"/>
  <c r="AL32" i="16"/>
  <c r="AO32" i="16"/>
  <c r="H33" i="16"/>
  <c r="K33" i="16"/>
  <c r="N33" i="16"/>
  <c r="Q33" i="16"/>
  <c r="Q43" i="16" s="1"/>
  <c r="T33" i="16"/>
  <c r="W33" i="16"/>
  <c r="Z33" i="16"/>
  <c r="AC33" i="16"/>
  <c r="AF33" i="16"/>
  <c r="AI33" i="16"/>
  <c r="AL33" i="16"/>
  <c r="AO33" i="16"/>
  <c r="H34" i="16"/>
  <c r="K34" i="16"/>
  <c r="N34" i="16"/>
  <c r="Q34" i="16"/>
  <c r="T34" i="16"/>
  <c r="W34" i="16"/>
  <c r="Z34" i="16"/>
  <c r="AC34" i="16"/>
  <c r="AC43" i="16" s="1"/>
  <c r="AF34" i="16"/>
  <c r="AI34" i="16"/>
  <c r="AL34" i="16"/>
  <c r="AO34" i="16"/>
  <c r="AO43" i="16" s="1"/>
  <c r="H35" i="16"/>
  <c r="K35" i="16"/>
  <c r="N35" i="16"/>
  <c r="Q35" i="16"/>
  <c r="T35" i="16"/>
  <c r="W35" i="16"/>
  <c r="Z35" i="16"/>
  <c r="AC35" i="16"/>
  <c r="AF35" i="16"/>
  <c r="AI35" i="16"/>
  <c r="AL35" i="16"/>
  <c r="AO35" i="16"/>
  <c r="H36" i="16"/>
  <c r="K36" i="16"/>
  <c r="N36" i="16"/>
  <c r="Q36" i="16"/>
  <c r="T36" i="16"/>
  <c r="W36" i="16"/>
  <c r="Z36" i="16"/>
  <c r="AC36" i="16"/>
  <c r="AF36" i="16"/>
  <c r="AI36" i="16"/>
  <c r="AL36" i="16"/>
  <c r="AO36" i="16"/>
  <c r="H37" i="16"/>
  <c r="K37" i="16"/>
  <c r="N37" i="16"/>
  <c r="Q37" i="16"/>
  <c r="Q44" i="16" s="1"/>
  <c r="T37" i="16"/>
  <c r="W37" i="16"/>
  <c r="Z37" i="16"/>
  <c r="AC37" i="16"/>
  <c r="AC44" i="16" s="1"/>
  <c r="AF37" i="16"/>
  <c r="AI37" i="16"/>
  <c r="AL37" i="16"/>
  <c r="AO37" i="16"/>
  <c r="AO44" i="16" s="1"/>
  <c r="H38" i="16"/>
  <c r="K38" i="16"/>
  <c r="N38" i="16"/>
  <c r="Q38" i="16"/>
  <c r="T38" i="16"/>
  <c r="W38" i="16"/>
  <c r="Z38" i="16"/>
  <c r="AC38" i="16"/>
  <c r="AF38" i="16"/>
  <c r="AI38" i="16"/>
  <c r="AL38" i="16"/>
  <c r="AO38" i="16"/>
  <c r="H39" i="16"/>
  <c r="K39" i="16"/>
  <c r="N39" i="16"/>
  <c r="Q39" i="16"/>
  <c r="T39" i="16"/>
  <c r="W39" i="16"/>
  <c r="Z39" i="16"/>
  <c r="AC39" i="16"/>
  <c r="AF39" i="16"/>
  <c r="AI39" i="16"/>
  <c r="AL39" i="16"/>
  <c r="AO39" i="16"/>
  <c r="H40" i="16"/>
  <c r="K40" i="16"/>
  <c r="N40" i="16"/>
  <c r="Q40" i="16"/>
  <c r="T40" i="16"/>
  <c r="W40" i="16"/>
  <c r="Z40" i="16"/>
  <c r="AC40" i="16"/>
  <c r="AF40" i="16"/>
  <c r="AI40" i="16"/>
  <c r="AL40" i="16"/>
  <c r="AO40" i="16"/>
  <c r="H41" i="16"/>
  <c r="K41" i="16"/>
  <c r="N41" i="16"/>
  <c r="Q41" i="16"/>
  <c r="T41" i="16"/>
  <c r="W41" i="16"/>
  <c r="Z41" i="16"/>
  <c r="AC41" i="16"/>
  <c r="AF41" i="16"/>
  <c r="AI41" i="16"/>
  <c r="AL41" i="16"/>
  <c r="AO41" i="16"/>
  <c r="H42" i="16"/>
  <c r="K42" i="16"/>
  <c r="N42" i="16"/>
  <c r="Q42" i="16"/>
  <c r="T42" i="16"/>
  <c r="W42" i="16"/>
  <c r="Z42" i="16"/>
  <c r="AC42" i="16"/>
  <c r="AF42" i="16"/>
  <c r="AI42" i="16"/>
  <c r="AL42" i="16"/>
  <c r="AO42" i="16"/>
  <c r="H43" i="16"/>
  <c r="I43" i="16"/>
  <c r="J43" i="16"/>
  <c r="K43" i="16"/>
  <c r="L43" i="16"/>
  <c r="M43" i="16"/>
  <c r="N43" i="16"/>
  <c r="O43" i="16"/>
  <c r="P43" i="16"/>
  <c r="R43" i="16"/>
  <c r="S43" i="16"/>
  <c r="T43" i="16"/>
  <c r="U43" i="16"/>
  <c r="V43" i="16"/>
  <c r="W43" i="16"/>
  <c r="X43" i="16"/>
  <c r="Y43" i="16"/>
  <c r="Z43" i="16"/>
  <c r="AA43" i="16"/>
  <c r="AB43" i="16"/>
  <c r="AD43" i="16"/>
  <c r="AE43" i="16"/>
  <c r="AF43" i="16"/>
  <c r="AG43" i="16"/>
  <c r="AH43" i="16"/>
  <c r="AI43" i="16"/>
  <c r="AJ43" i="16"/>
  <c r="AK43" i="16"/>
  <c r="AL43" i="16"/>
  <c r="AM43" i="16"/>
  <c r="AN43" i="16"/>
  <c r="AP43" i="16"/>
  <c r="AQ43" i="16"/>
  <c r="H44" i="16"/>
  <c r="I44" i="16"/>
  <c r="J44" i="16"/>
  <c r="K44" i="16"/>
  <c r="L44" i="16"/>
  <c r="M44" i="16"/>
  <c r="N44" i="16"/>
  <c r="O44" i="16"/>
  <c r="P44" i="16"/>
  <c r="R44" i="16"/>
  <c r="S44" i="16"/>
  <c r="T44" i="16"/>
  <c r="U44" i="16"/>
  <c r="V44" i="16"/>
  <c r="W44" i="16"/>
  <c r="X44" i="16"/>
  <c r="Y44" i="16"/>
  <c r="Z44" i="16"/>
  <c r="AA44" i="16"/>
  <c r="AB44" i="16"/>
  <c r="AD44" i="16"/>
  <c r="AE44" i="16"/>
  <c r="AF44" i="16"/>
  <c r="AG44" i="16"/>
  <c r="AH44" i="16"/>
  <c r="AI44" i="16"/>
  <c r="AJ44" i="16"/>
  <c r="AK44" i="16"/>
  <c r="AL44" i="16"/>
  <c r="AM44" i="16"/>
  <c r="AN44" i="16"/>
  <c r="AP44" i="16"/>
  <c r="AQ44" i="16"/>
  <c r="H45" i="16"/>
  <c r="I45" i="16"/>
  <c r="J45" i="16"/>
  <c r="K45" i="16"/>
  <c r="L45" i="16"/>
  <c r="M45" i="16"/>
  <c r="N45" i="16"/>
  <c r="O45" i="16"/>
  <c r="P45" i="16"/>
  <c r="R45" i="16"/>
  <c r="S45" i="16"/>
  <c r="T45" i="16"/>
  <c r="U45" i="16"/>
  <c r="V45" i="16"/>
  <c r="W45" i="16"/>
  <c r="X45" i="16"/>
  <c r="Y45" i="16"/>
  <c r="Z45" i="16"/>
  <c r="AA45" i="16"/>
  <c r="AB45" i="16"/>
  <c r="AD45" i="16"/>
  <c r="AE45" i="16"/>
  <c r="AF45" i="16"/>
  <c r="AG45" i="16"/>
  <c r="AH45" i="16"/>
  <c r="AI45" i="16"/>
  <c r="AJ45" i="16"/>
  <c r="AK45" i="16"/>
  <c r="AL45" i="16"/>
  <c r="AM45" i="16"/>
  <c r="AN45" i="16"/>
  <c r="AP45" i="16"/>
  <c r="AQ45" i="16"/>
  <c r="H49" i="16"/>
  <c r="K49" i="16"/>
  <c r="N49" i="16"/>
  <c r="Q49" i="16"/>
  <c r="T49" i="16"/>
  <c r="W49" i="16"/>
  <c r="Z49" i="16"/>
  <c r="AC49" i="16"/>
  <c r="AF49" i="16"/>
  <c r="AI49" i="16"/>
  <c r="AL49" i="16"/>
  <c r="AO49" i="16"/>
  <c r="H50" i="16"/>
  <c r="K50" i="16"/>
  <c r="N50" i="16"/>
  <c r="Q50" i="16"/>
  <c r="T50" i="16"/>
  <c r="W50" i="16"/>
  <c r="Z50" i="16"/>
  <c r="AC50" i="16"/>
  <c r="AF50" i="16"/>
  <c r="AI50" i="16"/>
  <c r="AL50" i="16"/>
  <c r="AO50" i="16"/>
  <c r="H51" i="16"/>
  <c r="K51" i="16"/>
  <c r="N51" i="16"/>
  <c r="Q51" i="16"/>
  <c r="T51" i="16"/>
  <c r="W51" i="16"/>
  <c r="Z51" i="16"/>
  <c r="AC51" i="16"/>
  <c r="AF51" i="16"/>
  <c r="AI51" i="16"/>
  <c r="AL51" i="16"/>
  <c r="AO51" i="16"/>
  <c r="H52" i="16"/>
  <c r="K52" i="16"/>
  <c r="N52" i="16"/>
  <c r="Q52" i="16"/>
  <c r="T52" i="16"/>
  <c r="W52" i="16"/>
  <c r="Z52" i="16"/>
  <c r="AC52" i="16"/>
  <c r="AF52" i="16"/>
  <c r="AI52" i="16"/>
  <c r="AL52" i="16"/>
  <c r="AO52" i="16"/>
  <c r="H53" i="16"/>
  <c r="K53" i="16"/>
  <c r="N53" i="16"/>
  <c r="Q53" i="16"/>
  <c r="T53" i="16"/>
  <c r="W53" i="16"/>
  <c r="Z53" i="16"/>
  <c r="AC53" i="16"/>
  <c r="AF53" i="16"/>
  <c r="AI53" i="16"/>
  <c r="AL53" i="16"/>
  <c r="AO53" i="16"/>
  <c r="H54" i="16"/>
  <c r="K54" i="16"/>
  <c r="N54" i="16"/>
  <c r="Q54" i="16"/>
  <c r="T54" i="16"/>
  <c r="W54" i="16"/>
  <c r="Z54" i="16"/>
  <c r="AC54" i="16"/>
  <c r="AF54" i="16"/>
  <c r="AI54" i="16"/>
  <c r="AL54" i="16"/>
  <c r="AO54" i="16"/>
  <c r="H55" i="16"/>
  <c r="K55" i="16"/>
  <c r="N55" i="16"/>
  <c r="Q55" i="16"/>
  <c r="T55" i="16"/>
  <c r="W55" i="16"/>
  <c r="Z55" i="16"/>
  <c r="AC55" i="16"/>
  <c r="AF55" i="16"/>
  <c r="AI55" i="16"/>
  <c r="AL55" i="16"/>
  <c r="AO55" i="16"/>
  <c r="H56" i="16"/>
  <c r="K56" i="16"/>
  <c r="N56" i="16"/>
  <c r="Q56" i="16"/>
  <c r="T56" i="16"/>
  <c r="W56" i="16"/>
  <c r="Z56" i="16"/>
  <c r="AC56" i="16"/>
  <c r="AF56" i="16"/>
  <c r="AI56" i="16"/>
  <c r="AL56" i="16"/>
  <c r="AO56" i="16"/>
  <c r="H57" i="16"/>
  <c r="K57" i="16"/>
  <c r="N57" i="16"/>
  <c r="Q57" i="16"/>
  <c r="T57" i="16"/>
  <c r="W57" i="16"/>
  <c r="Z57" i="16"/>
  <c r="AC57" i="16"/>
  <c r="AF57" i="16"/>
  <c r="AI57" i="16"/>
  <c r="AL57" i="16"/>
  <c r="AO57" i="16"/>
  <c r="H58" i="16"/>
  <c r="K58" i="16"/>
  <c r="N58" i="16"/>
  <c r="Q58" i="16"/>
  <c r="T58" i="16"/>
  <c r="W58" i="16"/>
  <c r="Z58" i="16"/>
  <c r="AC58" i="16"/>
  <c r="AF58" i="16"/>
  <c r="AI58" i="16"/>
  <c r="AL58" i="16"/>
  <c r="AO58" i="16"/>
  <c r="H59" i="16"/>
  <c r="K59" i="16"/>
  <c r="N59" i="16"/>
  <c r="Q59" i="16"/>
  <c r="T59" i="16"/>
  <c r="W59" i="16"/>
  <c r="Z59" i="16"/>
  <c r="AC59" i="16"/>
  <c r="AF59" i="16"/>
  <c r="AI59" i="16"/>
  <c r="AL59" i="16"/>
  <c r="AO59" i="16"/>
  <c r="H60" i="16"/>
  <c r="K60" i="16"/>
  <c r="N60" i="16"/>
  <c r="Q60" i="16"/>
  <c r="T60" i="16"/>
  <c r="W60" i="16"/>
  <c r="Z60" i="16"/>
  <c r="AC60" i="16"/>
  <c r="AF60" i="16"/>
  <c r="AI60" i="16"/>
  <c r="AL60" i="16"/>
  <c r="AO60" i="16"/>
  <c r="H61" i="16"/>
  <c r="K61" i="16"/>
  <c r="N61" i="16"/>
  <c r="Q61" i="16"/>
  <c r="T61" i="16"/>
  <c r="W61" i="16"/>
  <c r="Z61" i="16"/>
  <c r="AC61" i="16"/>
  <c r="AF61" i="16"/>
  <c r="AI61" i="16"/>
  <c r="AL61" i="16"/>
  <c r="AO61" i="16"/>
  <c r="H62" i="16"/>
  <c r="K62" i="16"/>
  <c r="N62" i="16"/>
  <c r="Q62" i="16"/>
  <c r="T62" i="16"/>
  <c r="W62" i="16"/>
  <c r="Z62" i="16"/>
  <c r="AC62" i="16"/>
  <c r="AF62" i="16"/>
  <c r="AI62" i="16"/>
  <c r="AL62" i="16"/>
  <c r="AO62" i="16"/>
  <c r="H63" i="16"/>
  <c r="K63" i="16"/>
  <c r="N63" i="16"/>
  <c r="Q63" i="16"/>
  <c r="T63" i="16"/>
  <c r="W63" i="16"/>
  <c r="Z63" i="16"/>
  <c r="AC63" i="16"/>
  <c r="AF63" i="16"/>
  <c r="AI63" i="16"/>
  <c r="AL63" i="16"/>
  <c r="AO63" i="16"/>
  <c r="H64" i="16"/>
  <c r="K64" i="16"/>
  <c r="N64" i="16"/>
  <c r="Q64" i="16"/>
  <c r="T64" i="16"/>
  <c r="W64" i="16"/>
  <c r="Z64" i="16"/>
  <c r="AC64" i="16"/>
  <c r="AF64" i="16"/>
  <c r="AI64" i="16"/>
  <c r="AL64" i="16"/>
  <c r="AO64" i="16"/>
  <c r="H65" i="16"/>
  <c r="K65" i="16"/>
  <c r="N65" i="16"/>
  <c r="Q65" i="16"/>
  <c r="T65" i="16"/>
  <c r="W65" i="16"/>
  <c r="Z65" i="16"/>
  <c r="AC65" i="16"/>
  <c r="AF65" i="16"/>
  <c r="AI65" i="16"/>
  <c r="AL65" i="16"/>
  <c r="AO65" i="16"/>
  <c r="H66" i="16"/>
  <c r="K66" i="16"/>
  <c r="N66" i="16"/>
  <c r="Q66" i="16"/>
  <c r="T66" i="16"/>
  <c r="W66" i="16"/>
  <c r="Z66" i="16"/>
  <c r="AC66" i="16"/>
  <c r="AF66" i="16"/>
  <c r="AI66" i="16"/>
  <c r="AL66" i="16"/>
  <c r="AO66" i="16"/>
  <c r="H67" i="16"/>
  <c r="K67" i="16"/>
  <c r="N67" i="16"/>
  <c r="Q67" i="16"/>
  <c r="T67" i="16"/>
  <c r="W67" i="16"/>
  <c r="Z67" i="16"/>
  <c r="AC67" i="16"/>
  <c r="AF67" i="16"/>
  <c r="AI67" i="16"/>
  <c r="AL67" i="16"/>
  <c r="AO67" i="16"/>
  <c r="H68" i="16"/>
  <c r="K68" i="16"/>
  <c r="N68" i="16"/>
  <c r="Q68" i="16"/>
  <c r="T68" i="16"/>
  <c r="W68" i="16"/>
  <c r="Z68" i="16"/>
  <c r="AC68" i="16"/>
  <c r="AF68" i="16"/>
  <c r="AI68" i="16"/>
  <c r="AL68" i="16"/>
  <c r="AO68" i="16"/>
  <c r="H69" i="16"/>
  <c r="K69" i="16"/>
  <c r="N69" i="16"/>
  <c r="Q69" i="16"/>
  <c r="T69" i="16"/>
  <c r="W69" i="16"/>
  <c r="Z69" i="16"/>
  <c r="AC69" i="16"/>
  <c r="AF69" i="16"/>
  <c r="AI69" i="16"/>
  <c r="AL69" i="16"/>
  <c r="AO69" i="16"/>
  <c r="H70" i="16"/>
  <c r="K70" i="16"/>
  <c r="N70" i="16"/>
  <c r="Q70" i="16"/>
  <c r="T70" i="16"/>
  <c r="W70" i="16"/>
  <c r="Z70" i="16"/>
  <c r="AC70" i="16"/>
  <c r="AF70" i="16"/>
  <c r="AI70" i="16"/>
  <c r="AL70" i="16"/>
  <c r="AO70" i="16"/>
  <c r="H71" i="16"/>
  <c r="K71" i="16"/>
  <c r="N71" i="16"/>
  <c r="Q71" i="16"/>
  <c r="T71" i="16"/>
  <c r="W71" i="16"/>
  <c r="Z71" i="16"/>
  <c r="AC71" i="16"/>
  <c r="AF71" i="16"/>
  <c r="AI71" i="16"/>
  <c r="AL71" i="16"/>
  <c r="AO71" i="16"/>
  <c r="H72" i="16"/>
  <c r="K72" i="16"/>
  <c r="N72" i="16"/>
  <c r="Q72" i="16"/>
  <c r="Q76" i="16" s="1"/>
  <c r="T72" i="16"/>
  <c r="W72" i="16"/>
  <c r="Z72" i="16"/>
  <c r="AC72" i="16"/>
  <c r="AC76" i="16" s="1"/>
  <c r="AF72" i="16"/>
  <c r="AI72" i="16"/>
  <c r="AL72" i="16"/>
  <c r="AO72" i="16"/>
  <c r="AO76" i="16" s="1"/>
  <c r="H73" i="16"/>
  <c r="K73" i="16"/>
  <c r="N73" i="16"/>
  <c r="Q73" i="16"/>
  <c r="Q75" i="16" s="1"/>
  <c r="Q77" i="16" s="1"/>
  <c r="T73" i="16"/>
  <c r="W73" i="16"/>
  <c r="Z73" i="16"/>
  <c r="AC73" i="16"/>
  <c r="AC75" i="16" s="1"/>
  <c r="AC77" i="16" s="1"/>
  <c r="AF73" i="16"/>
  <c r="AI73" i="16"/>
  <c r="AL73" i="16"/>
  <c r="AO73" i="16"/>
  <c r="AO75" i="16" s="1"/>
  <c r="AO77" i="16" s="1"/>
  <c r="H74" i="16"/>
  <c r="K74" i="16"/>
  <c r="N74" i="16"/>
  <c r="Q74" i="16"/>
  <c r="T74" i="16"/>
  <c r="W74" i="16"/>
  <c r="Z74" i="16"/>
  <c r="AC74" i="16"/>
  <c r="AF74" i="16"/>
  <c r="AI74" i="16"/>
  <c r="AL74" i="16"/>
  <c r="AO74" i="16"/>
  <c r="H75" i="16"/>
  <c r="I75" i="16"/>
  <c r="J75" i="16"/>
  <c r="K75" i="16"/>
  <c r="L75" i="16"/>
  <c r="M75" i="16"/>
  <c r="N75" i="16"/>
  <c r="O75" i="16"/>
  <c r="P75" i="16"/>
  <c r="R75" i="16"/>
  <c r="S75" i="16"/>
  <c r="T75" i="16"/>
  <c r="U75" i="16"/>
  <c r="V75" i="16"/>
  <c r="W75" i="16"/>
  <c r="X75" i="16"/>
  <c r="Y75" i="16"/>
  <c r="Z75" i="16"/>
  <c r="AA75" i="16"/>
  <c r="AB75" i="16"/>
  <c r="AD75" i="16"/>
  <c r="AE75" i="16"/>
  <c r="AF75" i="16"/>
  <c r="AG75" i="16"/>
  <c r="AH75" i="16"/>
  <c r="AI75" i="16"/>
  <c r="AJ75" i="16"/>
  <c r="AK75" i="16"/>
  <c r="AL75" i="16"/>
  <c r="AM75" i="16"/>
  <c r="AN75" i="16"/>
  <c r="AP75" i="16"/>
  <c r="AQ75" i="16"/>
  <c r="H76" i="16"/>
  <c r="I76" i="16"/>
  <c r="J76" i="16"/>
  <c r="K76" i="16"/>
  <c r="L76" i="16"/>
  <c r="M76" i="16"/>
  <c r="N76" i="16"/>
  <c r="O76" i="16"/>
  <c r="P76" i="16"/>
  <c r="R76" i="16"/>
  <c r="S76" i="16"/>
  <c r="T76" i="16"/>
  <c r="U76" i="16"/>
  <c r="V76" i="16"/>
  <c r="W76" i="16"/>
  <c r="X76" i="16"/>
  <c r="Y76" i="16"/>
  <c r="Z76" i="16"/>
  <c r="AA76" i="16"/>
  <c r="AB76" i="16"/>
  <c r="AD76" i="16"/>
  <c r="AE76" i="16"/>
  <c r="AF76" i="16"/>
  <c r="AG76" i="16"/>
  <c r="AH76" i="16"/>
  <c r="AI76" i="16"/>
  <c r="AJ76" i="16"/>
  <c r="AK76" i="16"/>
  <c r="AL76" i="16"/>
  <c r="AM76" i="16"/>
  <c r="AN76" i="16"/>
  <c r="AP76" i="16"/>
  <c r="AQ76" i="16"/>
  <c r="H77" i="16"/>
  <c r="I77" i="16"/>
  <c r="J77" i="16"/>
  <c r="K77" i="16"/>
  <c r="L77" i="16"/>
  <c r="M77" i="16"/>
  <c r="N77" i="16"/>
  <c r="O77" i="16"/>
  <c r="P77" i="16"/>
  <c r="R77" i="16"/>
  <c r="S77" i="16"/>
  <c r="T77" i="16"/>
  <c r="U77" i="16"/>
  <c r="V77" i="16"/>
  <c r="W77" i="16"/>
  <c r="X77" i="16"/>
  <c r="Y77" i="16"/>
  <c r="Z77" i="16"/>
  <c r="AA77" i="16"/>
  <c r="AB77" i="16"/>
  <c r="AD77" i="16"/>
  <c r="AE77" i="16"/>
  <c r="AF77" i="16"/>
  <c r="AG77" i="16"/>
  <c r="AH77" i="16"/>
  <c r="AI77" i="16"/>
  <c r="AJ77" i="16"/>
  <c r="AK77" i="16"/>
  <c r="AL77" i="16"/>
  <c r="AM77" i="16"/>
  <c r="AN77" i="16"/>
  <c r="AP77" i="16"/>
  <c r="AQ77" i="16"/>
  <c r="H80" i="16"/>
  <c r="J80" i="16"/>
  <c r="K80" i="16"/>
  <c r="M80" i="16"/>
  <c r="N80" i="16"/>
  <c r="P80" i="16"/>
  <c r="Q80" i="16"/>
  <c r="S80" i="16"/>
  <c r="T80" i="16"/>
  <c r="V80" i="16"/>
  <c r="W80" i="16"/>
  <c r="Y80" i="16"/>
  <c r="Z80" i="16"/>
  <c r="AB80" i="16"/>
  <c r="AC80" i="16"/>
  <c r="AE80" i="16"/>
  <c r="AF80" i="16"/>
  <c r="AH80" i="16"/>
  <c r="AI80" i="16"/>
  <c r="AK80" i="16"/>
  <c r="AL80" i="16"/>
  <c r="AN80" i="16"/>
  <c r="AO80" i="16"/>
  <c r="AQ80" i="16"/>
  <c r="H81" i="16"/>
  <c r="J81" i="16"/>
  <c r="K81" i="16"/>
  <c r="M81" i="16"/>
  <c r="N81" i="16"/>
  <c r="P81" i="16"/>
  <c r="Q81" i="16"/>
  <c r="S81" i="16"/>
  <c r="T81" i="16"/>
  <c r="V81" i="16"/>
  <c r="W81" i="16"/>
  <c r="Y81" i="16"/>
  <c r="Z81" i="16"/>
  <c r="AB81" i="16"/>
  <c r="AC81" i="16"/>
  <c r="AE81" i="16"/>
  <c r="AF81" i="16"/>
  <c r="AH81" i="16"/>
  <c r="AI81" i="16"/>
  <c r="AK81" i="16"/>
  <c r="AL81" i="16"/>
  <c r="AN81" i="16"/>
  <c r="AO81" i="16"/>
  <c r="AQ81" i="16"/>
  <c r="H84" i="16"/>
  <c r="J84" i="16"/>
  <c r="K84" i="16"/>
  <c r="M84" i="16"/>
  <c r="N84" i="16"/>
  <c r="P84" i="16"/>
  <c r="Q84" i="16"/>
  <c r="S84" i="16"/>
  <c r="T84" i="16"/>
  <c r="V84" i="16"/>
  <c r="W84" i="16"/>
  <c r="Y84" i="16"/>
  <c r="Z84" i="16"/>
  <c r="AB84" i="16"/>
  <c r="AC84" i="16"/>
  <c r="AE84" i="16"/>
  <c r="AF84" i="16"/>
  <c r="AH84" i="16"/>
  <c r="AI84" i="16"/>
  <c r="AK84" i="16"/>
  <c r="AL84" i="16"/>
  <c r="AN84" i="16"/>
  <c r="AO84" i="16"/>
  <c r="AQ84" i="16"/>
  <c r="H85" i="16"/>
  <c r="J85" i="16"/>
  <c r="K85" i="16"/>
  <c r="M85" i="16"/>
  <c r="N85" i="16"/>
  <c r="P85" i="16"/>
  <c r="Q85" i="16"/>
  <c r="S85" i="16"/>
  <c r="T85" i="16"/>
  <c r="V85" i="16"/>
  <c r="W85" i="16"/>
  <c r="Y85" i="16"/>
  <c r="Z85" i="16"/>
  <c r="AB85" i="16"/>
  <c r="AC85" i="16"/>
  <c r="AE85" i="16"/>
  <c r="AF85" i="16"/>
  <c r="AH85" i="16"/>
  <c r="AI85" i="16"/>
  <c r="AK85" i="16"/>
  <c r="AL85" i="16"/>
  <c r="AN85" i="16"/>
  <c r="AO85" i="16"/>
  <c r="AQ85" i="16"/>
  <c r="H86" i="16"/>
  <c r="J86" i="16"/>
  <c r="K86" i="16"/>
  <c r="M86" i="16"/>
  <c r="N86" i="16"/>
  <c r="P86" i="16"/>
  <c r="Q86" i="16"/>
  <c r="S86" i="16"/>
  <c r="T86" i="16"/>
  <c r="V86" i="16"/>
  <c r="W86" i="16"/>
  <c r="Y86" i="16"/>
  <c r="Z86" i="16"/>
  <c r="AB86" i="16"/>
  <c r="AC86" i="16"/>
  <c r="AE86" i="16"/>
  <c r="AF86" i="16"/>
  <c r="AH86" i="16"/>
  <c r="AI86" i="16"/>
  <c r="AK86" i="16"/>
  <c r="AL86" i="16"/>
  <c r="AN86" i="16"/>
  <c r="AO86" i="16"/>
  <c r="AQ86" i="16"/>
  <c r="H89" i="16"/>
  <c r="J89" i="16"/>
  <c r="K89" i="16"/>
  <c r="M89" i="16"/>
  <c r="N89" i="16"/>
  <c r="P89" i="16"/>
  <c r="Q89" i="16"/>
  <c r="S89" i="16"/>
  <c r="T89" i="16"/>
  <c r="V89" i="16"/>
  <c r="W89" i="16"/>
  <c r="Y89" i="16"/>
  <c r="Z89" i="16"/>
  <c r="AB89" i="16"/>
  <c r="AC89" i="16"/>
  <c r="AE89" i="16"/>
  <c r="AF89" i="16"/>
  <c r="AH89" i="16"/>
  <c r="AI89" i="16"/>
  <c r="AK89" i="16"/>
  <c r="AL89" i="16"/>
  <c r="AN89" i="16"/>
  <c r="AO89" i="16"/>
  <c r="AQ89" i="16"/>
  <c r="H91" i="16"/>
  <c r="J91" i="16"/>
  <c r="K91" i="16"/>
  <c r="M91" i="16"/>
  <c r="L92" i="16" s="1"/>
  <c r="N91" i="16"/>
  <c r="P91" i="16"/>
  <c r="Q91" i="16"/>
  <c r="S91" i="16"/>
  <c r="T91" i="16"/>
  <c r="V91" i="16"/>
  <c r="W91" i="16"/>
  <c r="Y91" i="16"/>
  <c r="X92" i="16" s="1"/>
  <c r="Z91" i="16"/>
  <c r="AB91" i="16"/>
  <c r="AC91" i="16"/>
  <c r="AE91" i="16"/>
  <c r="AF91" i="16"/>
  <c r="AH91" i="16"/>
  <c r="AI91" i="16"/>
  <c r="AK91" i="16"/>
  <c r="AJ92" i="16" s="1"/>
  <c r="AL91" i="16"/>
  <c r="AN91" i="16"/>
  <c r="AO91" i="16"/>
  <c r="AQ91" i="16"/>
  <c r="I92" i="16"/>
  <c r="O92" i="16"/>
  <c r="R92" i="16"/>
  <c r="U92" i="16"/>
  <c r="AA92" i="16"/>
  <c r="AD92" i="16"/>
  <c r="AG92" i="16"/>
  <c r="AM92" i="16"/>
  <c r="AP92" i="16"/>
  <c r="H99" i="16"/>
  <c r="K99" i="16"/>
  <c r="N99" i="16"/>
  <c r="Q99" i="16"/>
  <c r="T99" i="16"/>
  <c r="W99" i="16"/>
  <c r="Z99" i="16"/>
  <c r="AC99" i="16"/>
  <c r="AF99" i="16"/>
  <c r="AI99" i="16"/>
  <c r="AL99" i="16"/>
  <c r="AO99" i="16"/>
  <c r="H100" i="16"/>
  <c r="K100" i="16"/>
  <c r="N100" i="16"/>
  <c r="Q100" i="16"/>
  <c r="T100" i="16"/>
  <c r="W100" i="16"/>
  <c r="Z100" i="16"/>
  <c r="AC100" i="16"/>
  <c r="AF100" i="16"/>
  <c r="AI100" i="16"/>
  <c r="AL100" i="16"/>
  <c r="AO100" i="16"/>
  <c r="H101" i="16"/>
  <c r="K101" i="16"/>
  <c r="N101" i="16"/>
  <c r="Q101" i="16"/>
  <c r="T101" i="16"/>
  <c r="W101" i="16"/>
  <c r="Z101" i="16"/>
  <c r="AC101" i="16"/>
  <c r="AF101" i="16"/>
  <c r="AI101" i="16"/>
  <c r="AL101" i="16"/>
  <c r="AO101" i="16"/>
  <c r="H107" i="16"/>
  <c r="K107" i="16"/>
  <c r="N107" i="16"/>
  <c r="Q107" i="16"/>
  <c r="Q115" i="16" s="1"/>
  <c r="T107" i="16"/>
  <c r="W107" i="16"/>
  <c r="Z107" i="16"/>
  <c r="AC107" i="16"/>
  <c r="AC115" i="16" s="1"/>
  <c r="AF107" i="16"/>
  <c r="AI107" i="16"/>
  <c r="AL107" i="16"/>
  <c r="AO107" i="16"/>
  <c r="AO115" i="16" s="1"/>
  <c r="H108" i="16"/>
  <c r="K108" i="16"/>
  <c r="N108" i="16"/>
  <c r="Q108" i="16"/>
  <c r="Q116" i="16" s="1"/>
  <c r="T108" i="16"/>
  <c r="W108" i="16"/>
  <c r="Z108" i="16"/>
  <c r="AC108" i="16"/>
  <c r="AC116" i="16" s="1"/>
  <c r="AF108" i="16"/>
  <c r="AI108" i="16"/>
  <c r="AL108" i="16"/>
  <c r="AO108" i="16"/>
  <c r="AO116" i="16" s="1"/>
  <c r="H109" i="16"/>
  <c r="K109" i="16"/>
  <c r="N109" i="16"/>
  <c r="Q109" i="16"/>
  <c r="Q117" i="16" s="1"/>
  <c r="T109" i="16"/>
  <c r="W109" i="16"/>
  <c r="Z109" i="16"/>
  <c r="AC109" i="16"/>
  <c r="AC117" i="16" s="1"/>
  <c r="AF109" i="16"/>
  <c r="AI109" i="16"/>
  <c r="AL109" i="16"/>
  <c r="AO109" i="16"/>
  <c r="AO117" i="16" s="1"/>
  <c r="H115" i="16"/>
  <c r="I115" i="16"/>
  <c r="J115" i="16"/>
  <c r="K115" i="16"/>
  <c r="L115" i="16"/>
  <c r="M115" i="16"/>
  <c r="N115" i="16"/>
  <c r="O115" i="16"/>
  <c r="P115" i="16"/>
  <c r="R115" i="16"/>
  <c r="S115" i="16"/>
  <c r="T115" i="16"/>
  <c r="U115" i="16"/>
  <c r="V115" i="16"/>
  <c r="W115" i="16"/>
  <c r="X115" i="16"/>
  <c r="Y115" i="16"/>
  <c r="Z115" i="16"/>
  <c r="AA115" i="16"/>
  <c r="AB115" i="16"/>
  <c r="AD115" i="16"/>
  <c r="AE115" i="16"/>
  <c r="AF115" i="16"/>
  <c r="AG115" i="16"/>
  <c r="AH115" i="16"/>
  <c r="AI115" i="16"/>
  <c r="AJ115" i="16"/>
  <c r="AK115" i="16"/>
  <c r="AL115" i="16"/>
  <c r="AM115" i="16"/>
  <c r="AN115" i="16"/>
  <c r="AP115" i="16"/>
  <c r="AQ115" i="16"/>
  <c r="E25" i="16" s="1"/>
  <c r="B25" i="16" s="1"/>
  <c r="H116" i="16"/>
  <c r="I116" i="16"/>
  <c r="J116" i="16"/>
  <c r="K116" i="16"/>
  <c r="L116" i="16"/>
  <c r="M116" i="16"/>
  <c r="N116" i="16"/>
  <c r="O116" i="16"/>
  <c r="P116" i="16"/>
  <c r="R116" i="16"/>
  <c r="S116" i="16"/>
  <c r="T116" i="16"/>
  <c r="U116" i="16"/>
  <c r="V116" i="16"/>
  <c r="W116" i="16"/>
  <c r="X116" i="16"/>
  <c r="Y116" i="16"/>
  <c r="Z116" i="16"/>
  <c r="AA116" i="16"/>
  <c r="AB116" i="16"/>
  <c r="AD116" i="16"/>
  <c r="AE116" i="16"/>
  <c r="AF116" i="16"/>
  <c r="AG116" i="16"/>
  <c r="AH116" i="16"/>
  <c r="AI116" i="16"/>
  <c r="AJ116" i="16"/>
  <c r="AK116" i="16"/>
  <c r="AL116" i="16"/>
  <c r="AM116" i="16"/>
  <c r="AN116" i="16"/>
  <c r="AP116" i="16"/>
  <c r="AQ116" i="16"/>
  <c r="H117" i="16"/>
  <c r="I117" i="16"/>
  <c r="J117" i="16"/>
  <c r="K117" i="16"/>
  <c r="L117" i="16"/>
  <c r="M117" i="16"/>
  <c r="N117" i="16"/>
  <c r="O117" i="16"/>
  <c r="P117" i="16"/>
  <c r="R117" i="16"/>
  <c r="S117" i="16"/>
  <c r="T117" i="16"/>
  <c r="U117" i="16"/>
  <c r="V117" i="16"/>
  <c r="W117" i="16"/>
  <c r="X117" i="16"/>
  <c r="Y117" i="16"/>
  <c r="Z117" i="16"/>
  <c r="AA117" i="16"/>
  <c r="AB117" i="16"/>
  <c r="AD117" i="16"/>
  <c r="AE117" i="16"/>
  <c r="AF117" i="16"/>
  <c r="AG117" i="16"/>
  <c r="AH117" i="16"/>
  <c r="AI117" i="16"/>
  <c r="AJ117" i="16"/>
  <c r="AK117" i="16"/>
  <c r="AL117" i="16"/>
  <c r="AM117" i="16"/>
  <c r="AN117" i="16"/>
  <c r="AP117" i="16"/>
  <c r="AQ117" i="16"/>
  <c r="E27" i="16" s="1"/>
  <c r="B27" i="16" s="1"/>
  <c r="H124" i="16"/>
  <c r="K124" i="16"/>
  <c r="N124" i="16"/>
  <c r="Q124" i="16"/>
  <c r="Q136" i="16" s="1"/>
  <c r="T124" i="16"/>
  <c r="W124" i="16"/>
  <c r="Z124" i="16"/>
  <c r="AC124" i="16"/>
  <c r="AC136" i="16" s="1"/>
  <c r="AF124" i="16"/>
  <c r="AI124" i="16"/>
  <c r="AL124" i="16"/>
  <c r="AO124" i="16"/>
  <c r="AO136" i="16" s="1"/>
  <c r="H125" i="16"/>
  <c r="K125" i="16"/>
  <c r="N125" i="16"/>
  <c r="Q125" i="16"/>
  <c r="T125" i="16"/>
  <c r="W125" i="16"/>
  <c r="Z125" i="16"/>
  <c r="AC125" i="16"/>
  <c r="AF125" i="16"/>
  <c r="AI125" i="16"/>
  <c r="AL125" i="16"/>
  <c r="AO125" i="16"/>
  <c r="H126" i="16"/>
  <c r="K126" i="16"/>
  <c r="N126" i="16"/>
  <c r="Q126" i="16"/>
  <c r="T126" i="16"/>
  <c r="W126" i="16"/>
  <c r="Z126" i="16"/>
  <c r="AC126" i="16"/>
  <c r="AF126" i="16"/>
  <c r="AI126" i="16"/>
  <c r="AL126" i="16"/>
  <c r="AO126" i="16"/>
  <c r="H127" i="16"/>
  <c r="K127" i="16"/>
  <c r="N127" i="16"/>
  <c r="Q127" i="16"/>
  <c r="T127" i="16"/>
  <c r="W127" i="16"/>
  <c r="Z127" i="16"/>
  <c r="AC127" i="16"/>
  <c r="AF127" i="16"/>
  <c r="AI127" i="16"/>
  <c r="AL127" i="16"/>
  <c r="AO127" i="16"/>
  <c r="H128" i="16"/>
  <c r="K128" i="16"/>
  <c r="N128" i="16"/>
  <c r="Q128" i="16"/>
  <c r="T128" i="16"/>
  <c r="W128" i="16"/>
  <c r="Z128" i="16"/>
  <c r="AC128" i="16"/>
  <c r="AF128" i="16"/>
  <c r="AI128" i="16"/>
  <c r="AL128" i="16"/>
  <c r="AO128" i="16"/>
  <c r="H129" i="16"/>
  <c r="K129" i="16"/>
  <c r="N129" i="16"/>
  <c r="Q129" i="16"/>
  <c r="T129" i="16"/>
  <c r="W129" i="16"/>
  <c r="Z129" i="16"/>
  <c r="AC129" i="16"/>
  <c r="AF129" i="16"/>
  <c r="AI129" i="16"/>
  <c r="AL129" i="16"/>
  <c r="AO129" i="16"/>
  <c r="H130" i="16"/>
  <c r="K130" i="16"/>
  <c r="N130" i="16"/>
  <c r="Q130" i="16"/>
  <c r="Q137" i="16" s="1"/>
  <c r="T130" i="16"/>
  <c r="W130" i="16"/>
  <c r="Z130" i="16"/>
  <c r="AC130" i="16"/>
  <c r="AC137" i="16" s="1"/>
  <c r="AF130" i="16"/>
  <c r="AI130" i="16"/>
  <c r="AL130" i="16"/>
  <c r="AO130" i="16"/>
  <c r="AO137" i="16" s="1"/>
  <c r="H131" i="16"/>
  <c r="K131" i="16"/>
  <c r="N131" i="16"/>
  <c r="Q131" i="16"/>
  <c r="T131" i="16"/>
  <c r="W131" i="16"/>
  <c r="Z131" i="16"/>
  <c r="AC131" i="16"/>
  <c r="AF131" i="16"/>
  <c r="AI131" i="16"/>
  <c r="AL131" i="16"/>
  <c r="AO131" i="16"/>
  <c r="H132" i="16"/>
  <c r="K132" i="16"/>
  <c r="N132" i="16"/>
  <c r="Q132" i="16"/>
  <c r="T132" i="16"/>
  <c r="W132" i="16"/>
  <c r="Z132" i="16"/>
  <c r="AC132" i="16"/>
  <c r="AF132" i="16"/>
  <c r="AI132" i="16"/>
  <c r="AL132" i="16"/>
  <c r="AO132" i="16"/>
  <c r="H133" i="16"/>
  <c r="K133" i="16"/>
  <c r="N133" i="16"/>
  <c r="Q133" i="16"/>
  <c r="T133" i="16"/>
  <c r="W133" i="16"/>
  <c r="Z133" i="16"/>
  <c r="AC133" i="16"/>
  <c r="AF133" i="16"/>
  <c r="AI133" i="16"/>
  <c r="AL133" i="16"/>
  <c r="AO133" i="16"/>
  <c r="H134" i="16"/>
  <c r="K134" i="16"/>
  <c r="N134" i="16"/>
  <c r="Q134" i="16"/>
  <c r="T134" i="16"/>
  <c r="W134" i="16"/>
  <c r="Z134" i="16"/>
  <c r="AC134" i="16"/>
  <c r="AF134" i="16"/>
  <c r="AI134" i="16"/>
  <c r="AL134" i="16"/>
  <c r="AO134" i="16"/>
  <c r="H135" i="16"/>
  <c r="K135" i="16"/>
  <c r="N135" i="16"/>
  <c r="Q135" i="16"/>
  <c r="T135" i="16"/>
  <c r="W135" i="16"/>
  <c r="Z135" i="16"/>
  <c r="AC135" i="16"/>
  <c r="AF135" i="16"/>
  <c r="AI135" i="16"/>
  <c r="AL135" i="16"/>
  <c r="AO135" i="16"/>
  <c r="H136" i="16"/>
  <c r="I136" i="16"/>
  <c r="J136" i="16"/>
  <c r="K136" i="16"/>
  <c r="L136" i="16"/>
  <c r="M136" i="16"/>
  <c r="N136" i="16"/>
  <c r="O136" i="16"/>
  <c r="P136" i="16"/>
  <c r="R136" i="16"/>
  <c r="S136" i="16"/>
  <c r="T136" i="16"/>
  <c r="U136" i="16"/>
  <c r="V136" i="16"/>
  <c r="W136" i="16"/>
  <c r="X136" i="16"/>
  <c r="Y136" i="16"/>
  <c r="Z136" i="16"/>
  <c r="AA136" i="16"/>
  <c r="AB136" i="16"/>
  <c r="AD136" i="16"/>
  <c r="AE136" i="16"/>
  <c r="AF136" i="16"/>
  <c r="AG136" i="16"/>
  <c r="AH136" i="16"/>
  <c r="AI136" i="16"/>
  <c r="AJ136" i="16"/>
  <c r="AK136" i="16"/>
  <c r="AL136" i="16"/>
  <c r="AM136" i="16"/>
  <c r="AN136" i="16"/>
  <c r="AP136" i="16"/>
  <c r="AQ136" i="16"/>
  <c r="H137" i="16"/>
  <c r="I137" i="16"/>
  <c r="J137" i="16"/>
  <c r="K137" i="16"/>
  <c r="L137" i="16"/>
  <c r="M137" i="16"/>
  <c r="N137" i="16"/>
  <c r="O137" i="16"/>
  <c r="P137" i="16"/>
  <c r="R137" i="16"/>
  <c r="S137" i="16"/>
  <c r="T137" i="16"/>
  <c r="U137" i="16"/>
  <c r="V137" i="16"/>
  <c r="W137" i="16"/>
  <c r="X137" i="16"/>
  <c r="Y137" i="16"/>
  <c r="Z137" i="16"/>
  <c r="AA137" i="16"/>
  <c r="AB137" i="16"/>
  <c r="AD137" i="16"/>
  <c r="AE137" i="16"/>
  <c r="AF137" i="16"/>
  <c r="AG137" i="16"/>
  <c r="AH137" i="16"/>
  <c r="AI137" i="16"/>
  <c r="AJ137" i="16"/>
  <c r="AK137" i="16"/>
  <c r="AL137" i="16"/>
  <c r="AM137" i="16"/>
  <c r="AN137" i="16"/>
  <c r="AP137" i="16"/>
  <c r="AQ137" i="16"/>
  <c r="H138" i="16"/>
  <c r="I138" i="16"/>
  <c r="J138" i="16"/>
  <c r="K138" i="16"/>
  <c r="L138" i="16"/>
  <c r="M138" i="16"/>
  <c r="N138" i="16"/>
  <c r="O138" i="16"/>
  <c r="P138" i="16"/>
  <c r="R138" i="16"/>
  <c r="S138" i="16"/>
  <c r="T138" i="16"/>
  <c r="U138" i="16"/>
  <c r="V138" i="16"/>
  <c r="W138" i="16"/>
  <c r="X138" i="16"/>
  <c r="Y138" i="16"/>
  <c r="Z138" i="16"/>
  <c r="AA138" i="16"/>
  <c r="AB138" i="16"/>
  <c r="AD138" i="16"/>
  <c r="AE138" i="16"/>
  <c r="AF138" i="16"/>
  <c r="AG138" i="16"/>
  <c r="AH138" i="16"/>
  <c r="AI138" i="16"/>
  <c r="AJ138" i="16"/>
  <c r="AK138" i="16"/>
  <c r="AL138" i="16"/>
  <c r="AM138" i="16"/>
  <c r="AN138" i="16"/>
  <c r="AP138" i="16"/>
  <c r="AQ138" i="16"/>
  <c r="H142" i="16"/>
  <c r="K142" i="16"/>
  <c r="N142" i="16"/>
  <c r="Q142" i="16"/>
  <c r="T142" i="16"/>
  <c r="W142" i="16"/>
  <c r="Z142" i="16"/>
  <c r="AC142" i="16"/>
  <c r="AF142" i="16"/>
  <c r="AI142" i="16"/>
  <c r="AL142" i="16"/>
  <c r="AO142" i="16"/>
  <c r="H143" i="16"/>
  <c r="K143" i="16"/>
  <c r="N143" i="16"/>
  <c r="Q143" i="16"/>
  <c r="T143" i="16"/>
  <c r="W143" i="16"/>
  <c r="Z143" i="16"/>
  <c r="AC143" i="16"/>
  <c r="AF143" i="16"/>
  <c r="AI143" i="16"/>
  <c r="AL143" i="16"/>
  <c r="AO143" i="16"/>
  <c r="H144" i="16"/>
  <c r="K144" i="16"/>
  <c r="N144" i="16"/>
  <c r="Q144" i="16"/>
  <c r="T144" i="16"/>
  <c r="W144" i="16"/>
  <c r="Z144" i="16"/>
  <c r="AC144" i="16"/>
  <c r="AF144" i="16"/>
  <c r="AI144" i="16"/>
  <c r="AL144" i="16"/>
  <c r="AO144" i="16"/>
  <c r="H145" i="16"/>
  <c r="K145" i="16"/>
  <c r="N145" i="16"/>
  <c r="Q145" i="16"/>
  <c r="T145" i="16"/>
  <c r="W145" i="16"/>
  <c r="Z145" i="16"/>
  <c r="AC145" i="16"/>
  <c r="AF145" i="16"/>
  <c r="AI145" i="16"/>
  <c r="AL145" i="16"/>
  <c r="AO145" i="16"/>
  <c r="H146" i="16"/>
  <c r="K146" i="16"/>
  <c r="N146" i="16"/>
  <c r="Q146" i="16"/>
  <c r="T146" i="16"/>
  <c r="W146" i="16"/>
  <c r="Z146" i="16"/>
  <c r="AC146" i="16"/>
  <c r="AF146" i="16"/>
  <c r="AI146" i="16"/>
  <c r="AL146" i="16"/>
  <c r="AO146" i="16"/>
  <c r="H147" i="16"/>
  <c r="K147" i="16"/>
  <c r="N147" i="16"/>
  <c r="Q147" i="16"/>
  <c r="T147" i="16"/>
  <c r="W147" i="16"/>
  <c r="Z147" i="16"/>
  <c r="AC147" i="16"/>
  <c r="AF147" i="16"/>
  <c r="AI147" i="16"/>
  <c r="AL147" i="16"/>
  <c r="AO147" i="16"/>
  <c r="H148" i="16"/>
  <c r="K148" i="16"/>
  <c r="N148" i="16"/>
  <c r="Q148" i="16"/>
  <c r="T148" i="16"/>
  <c r="W148" i="16"/>
  <c r="Z148" i="16"/>
  <c r="AC148" i="16"/>
  <c r="AF148" i="16"/>
  <c r="AI148" i="16"/>
  <c r="AL148" i="16"/>
  <c r="AO148" i="16"/>
  <c r="H149" i="16"/>
  <c r="K149" i="16"/>
  <c r="N149" i="16"/>
  <c r="Q149" i="16"/>
  <c r="T149" i="16"/>
  <c r="W149" i="16"/>
  <c r="Z149" i="16"/>
  <c r="AC149" i="16"/>
  <c r="AF149" i="16"/>
  <c r="AI149" i="16"/>
  <c r="AL149" i="16"/>
  <c r="AO149" i="16"/>
  <c r="H150" i="16"/>
  <c r="K150" i="16"/>
  <c r="N150" i="16"/>
  <c r="Q150" i="16"/>
  <c r="T150" i="16"/>
  <c r="W150" i="16"/>
  <c r="Z150" i="16"/>
  <c r="AC150" i="16"/>
  <c r="AF150" i="16"/>
  <c r="AI150" i="16"/>
  <c r="AL150" i="16"/>
  <c r="AO150" i="16"/>
  <c r="H151" i="16"/>
  <c r="K151" i="16"/>
  <c r="N151" i="16"/>
  <c r="Q151" i="16"/>
  <c r="T151" i="16"/>
  <c r="W151" i="16"/>
  <c r="Z151" i="16"/>
  <c r="AC151" i="16"/>
  <c r="AF151" i="16"/>
  <c r="AI151" i="16"/>
  <c r="AL151" i="16"/>
  <c r="AO151" i="16"/>
  <c r="H152" i="16"/>
  <c r="K152" i="16"/>
  <c r="N152" i="16"/>
  <c r="Q152" i="16"/>
  <c r="T152" i="16"/>
  <c r="W152" i="16"/>
  <c r="Z152" i="16"/>
  <c r="AC152" i="16"/>
  <c r="AF152" i="16"/>
  <c r="AI152" i="16"/>
  <c r="AL152" i="16"/>
  <c r="AO152" i="16"/>
  <c r="H153" i="16"/>
  <c r="K153" i="16"/>
  <c r="N153" i="16"/>
  <c r="Q153" i="16"/>
  <c r="Q168" i="16" s="1"/>
  <c r="T153" i="16"/>
  <c r="W153" i="16"/>
  <c r="Z153" i="16"/>
  <c r="AC153" i="16"/>
  <c r="AF153" i="16"/>
  <c r="AI153" i="16"/>
  <c r="AL153" i="16"/>
  <c r="AO153" i="16"/>
  <c r="H154" i="16"/>
  <c r="K154" i="16"/>
  <c r="N154" i="16"/>
  <c r="Q154" i="16"/>
  <c r="T154" i="16"/>
  <c r="W154" i="16"/>
  <c r="Z154" i="16"/>
  <c r="AC154" i="16"/>
  <c r="AF154" i="16"/>
  <c r="AI154" i="16"/>
  <c r="AL154" i="16"/>
  <c r="AO154" i="16"/>
  <c r="H155" i="16"/>
  <c r="K155" i="16"/>
  <c r="N155" i="16"/>
  <c r="Q155" i="16"/>
  <c r="T155" i="16"/>
  <c r="W155" i="16"/>
  <c r="Z155" i="16"/>
  <c r="AC155" i="16"/>
  <c r="AF155" i="16"/>
  <c r="AI155" i="16"/>
  <c r="AL155" i="16"/>
  <c r="AO155" i="16"/>
  <c r="H156" i="16"/>
  <c r="K156" i="16"/>
  <c r="N156" i="16"/>
  <c r="Q156" i="16"/>
  <c r="T156" i="16"/>
  <c r="W156" i="16"/>
  <c r="Z156" i="16"/>
  <c r="AC156" i="16"/>
  <c r="AF156" i="16"/>
  <c r="AI156" i="16"/>
  <c r="AL156" i="16"/>
  <c r="AO156" i="16"/>
  <c r="H157" i="16"/>
  <c r="K157" i="16"/>
  <c r="N157" i="16"/>
  <c r="Q157" i="16"/>
  <c r="T157" i="16"/>
  <c r="W157" i="16"/>
  <c r="Z157" i="16"/>
  <c r="AC157" i="16"/>
  <c r="AF157" i="16"/>
  <c r="AI157" i="16"/>
  <c r="AL157" i="16"/>
  <c r="AO157" i="16"/>
  <c r="H158" i="16"/>
  <c r="K158" i="16"/>
  <c r="N158" i="16"/>
  <c r="Q158" i="16"/>
  <c r="T158" i="16"/>
  <c r="W158" i="16"/>
  <c r="Z158" i="16"/>
  <c r="AC158" i="16"/>
  <c r="AF158" i="16"/>
  <c r="AI158" i="16"/>
  <c r="AL158" i="16"/>
  <c r="AO158" i="16"/>
  <c r="H159" i="16"/>
  <c r="K159" i="16"/>
  <c r="N159" i="16"/>
  <c r="Q159" i="16"/>
  <c r="T159" i="16"/>
  <c r="W159" i="16"/>
  <c r="Z159" i="16"/>
  <c r="AC159" i="16"/>
  <c r="AF159" i="16"/>
  <c r="AI159" i="16"/>
  <c r="AL159" i="16"/>
  <c r="AO159" i="16"/>
  <c r="H160" i="16"/>
  <c r="K160" i="16"/>
  <c r="N160" i="16"/>
  <c r="Q160" i="16"/>
  <c r="T160" i="16"/>
  <c r="W160" i="16"/>
  <c r="Z160" i="16"/>
  <c r="AC160" i="16"/>
  <c r="AF160" i="16"/>
  <c r="AI160" i="16"/>
  <c r="AL160" i="16"/>
  <c r="AO160" i="16"/>
  <c r="H161" i="16"/>
  <c r="K161" i="16"/>
  <c r="N161" i="16"/>
  <c r="Q161" i="16"/>
  <c r="T161" i="16"/>
  <c r="W161" i="16"/>
  <c r="Z161" i="16"/>
  <c r="AC161" i="16"/>
  <c r="AF161" i="16"/>
  <c r="AI161" i="16"/>
  <c r="AL161" i="16"/>
  <c r="AO161" i="16"/>
  <c r="H162" i="16"/>
  <c r="K162" i="16"/>
  <c r="N162" i="16"/>
  <c r="Q162" i="16"/>
  <c r="T162" i="16"/>
  <c r="W162" i="16"/>
  <c r="Z162" i="16"/>
  <c r="AC162" i="16"/>
  <c r="AF162" i="16"/>
  <c r="AI162" i="16"/>
  <c r="AL162" i="16"/>
  <c r="AO162" i="16"/>
  <c r="H163" i="16"/>
  <c r="K163" i="16"/>
  <c r="N163" i="16"/>
  <c r="Q163" i="16"/>
  <c r="T163" i="16"/>
  <c r="W163" i="16"/>
  <c r="Z163" i="16"/>
  <c r="AC163" i="16"/>
  <c r="AF163" i="16"/>
  <c r="AI163" i="16"/>
  <c r="AL163" i="16"/>
  <c r="AO163" i="16"/>
  <c r="H164" i="16"/>
  <c r="K164" i="16"/>
  <c r="N164" i="16"/>
  <c r="Q164" i="16"/>
  <c r="T164" i="16"/>
  <c r="W164" i="16"/>
  <c r="Z164" i="16"/>
  <c r="AC164" i="16"/>
  <c r="AF164" i="16"/>
  <c r="AI164" i="16"/>
  <c r="AL164" i="16"/>
  <c r="AO164" i="16"/>
  <c r="H165" i="16"/>
  <c r="K165" i="16"/>
  <c r="N165" i="16"/>
  <c r="Q165" i="16"/>
  <c r="Q169" i="16" s="1"/>
  <c r="T165" i="16"/>
  <c r="W165" i="16"/>
  <c r="Z165" i="16"/>
  <c r="AC165" i="16"/>
  <c r="AC169" i="16" s="1"/>
  <c r="AF165" i="16"/>
  <c r="AI165" i="16"/>
  <c r="AL165" i="16"/>
  <c r="AO165" i="16"/>
  <c r="AO169" i="16" s="1"/>
  <c r="H166" i="16"/>
  <c r="K166" i="16"/>
  <c r="N166" i="16"/>
  <c r="Q166" i="16"/>
  <c r="T166" i="16"/>
  <c r="W166" i="16"/>
  <c r="Z166" i="16"/>
  <c r="AC166" i="16"/>
  <c r="AC168" i="16" s="1"/>
  <c r="AC170" i="16" s="1"/>
  <c r="AF166" i="16"/>
  <c r="AI166" i="16"/>
  <c r="AL166" i="16"/>
  <c r="AO166" i="16"/>
  <c r="AO168" i="16" s="1"/>
  <c r="AO170" i="16" s="1"/>
  <c r="H167" i="16"/>
  <c r="K167" i="16"/>
  <c r="N167" i="16"/>
  <c r="Q167" i="16"/>
  <c r="T167" i="16"/>
  <c r="W167" i="16"/>
  <c r="Z167" i="16"/>
  <c r="AC167" i="16"/>
  <c r="AF167" i="16"/>
  <c r="AI167" i="16"/>
  <c r="AL167" i="16"/>
  <c r="AO167" i="16"/>
  <c r="H168" i="16"/>
  <c r="I168" i="16"/>
  <c r="J168" i="16"/>
  <c r="K168" i="16"/>
  <c r="L168" i="16"/>
  <c r="M168" i="16"/>
  <c r="N168" i="16"/>
  <c r="O168" i="16"/>
  <c r="P168" i="16"/>
  <c r="R168" i="16"/>
  <c r="S168" i="16"/>
  <c r="T168" i="16"/>
  <c r="U168" i="16"/>
  <c r="V168" i="16"/>
  <c r="W168" i="16"/>
  <c r="X168" i="16"/>
  <c r="Y168" i="16"/>
  <c r="Z168" i="16"/>
  <c r="AA168" i="16"/>
  <c r="AB168" i="16"/>
  <c r="AD168" i="16"/>
  <c r="AE168" i="16"/>
  <c r="AF168" i="16"/>
  <c r="AG168" i="16"/>
  <c r="AH168" i="16"/>
  <c r="AI168" i="16"/>
  <c r="AJ168" i="16"/>
  <c r="AK168" i="16"/>
  <c r="AL168" i="16"/>
  <c r="AM168" i="16"/>
  <c r="AN168" i="16"/>
  <c r="AP168" i="16"/>
  <c r="AQ168" i="16"/>
  <c r="H169" i="16"/>
  <c r="I169" i="16"/>
  <c r="J169" i="16"/>
  <c r="K169" i="16"/>
  <c r="L169" i="16"/>
  <c r="M169" i="16"/>
  <c r="N169" i="16"/>
  <c r="O169" i="16"/>
  <c r="P169" i="16"/>
  <c r="R169" i="16"/>
  <c r="S169" i="16"/>
  <c r="T169" i="16"/>
  <c r="U169" i="16"/>
  <c r="V169" i="16"/>
  <c r="W169" i="16"/>
  <c r="X169" i="16"/>
  <c r="Y169" i="16"/>
  <c r="Z169" i="16"/>
  <c r="AA169" i="16"/>
  <c r="AB169" i="16"/>
  <c r="AD169" i="16"/>
  <c r="AE169" i="16"/>
  <c r="AF169" i="16"/>
  <c r="AG169" i="16"/>
  <c r="AH169" i="16"/>
  <c r="AI169" i="16"/>
  <c r="AJ169" i="16"/>
  <c r="AK169" i="16"/>
  <c r="AL169" i="16"/>
  <c r="AM169" i="16"/>
  <c r="AN169" i="16"/>
  <c r="AP169" i="16"/>
  <c r="AQ169" i="16"/>
  <c r="H170" i="16"/>
  <c r="I170" i="16"/>
  <c r="J170" i="16"/>
  <c r="K170" i="16"/>
  <c r="L170" i="16"/>
  <c r="M170" i="16"/>
  <c r="N170" i="16"/>
  <c r="O170" i="16"/>
  <c r="P170" i="16"/>
  <c r="R170" i="16"/>
  <c r="S170" i="16"/>
  <c r="T170" i="16"/>
  <c r="U170" i="16"/>
  <c r="V170" i="16"/>
  <c r="W170" i="16"/>
  <c r="X170" i="16"/>
  <c r="Y170" i="16"/>
  <c r="Z170" i="16"/>
  <c r="AA170" i="16"/>
  <c r="AB170" i="16"/>
  <c r="AD170" i="16"/>
  <c r="AE170" i="16"/>
  <c r="AF170" i="16"/>
  <c r="AG170" i="16"/>
  <c r="AH170" i="16"/>
  <c r="AI170" i="16"/>
  <c r="AJ170" i="16"/>
  <c r="AK170" i="16"/>
  <c r="AL170" i="16"/>
  <c r="AM170" i="16"/>
  <c r="AN170" i="16"/>
  <c r="AP170" i="16"/>
  <c r="AQ170" i="16"/>
  <c r="H173" i="16"/>
  <c r="J173" i="16"/>
  <c r="K173" i="16"/>
  <c r="M173" i="16"/>
  <c r="N173" i="16"/>
  <c r="P173" i="16"/>
  <c r="Q173" i="16"/>
  <c r="S173" i="16"/>
  <c r="T173" i="16"/>
  <c r="V173" i="16"/>
  <c r="W173" i="16"/>
  <c r="Y173" i="16"/>
  <c r="Z173" i="16"/>
  <c r="AB173" i="16"/>
  <c r="AC173" i="16"/>
  <c r="AE173" i="16"/>
  <c r="AF173" i="16"/>
  <c r="AH173" i="16"/>
  <c r="AI173" i="16"/>
  <c r="AK173" i="16"/>
  <c r="AL173" i="16"/>
  <c r="AN173" i="16"/>
  <c r="AO173" i="16"/>
  <c r="AQ173" i="16"/>
  <c r="H174" i="16"/>
  <c r="J174" i="16"/>
  <c r="K174" i="16"/>
  <c r="M174" i="16"/>
  <c r="N174" i="16"/>
  <c r="P174" i="16"/>
  <c r="Q174" i="16"/>
  <c r="S174" i="16"/>
  <c r="T174" i="16"/>
  <c r="V174" i="16"/>
  <c r="W174" i="16"/>
  <c r="Y174" i="16"/>
  <c r="Z174" i="16"/>
  <c r="AB174" i="16"/>
  <c r="AC174" i="16"/>
  <c r="AE174" i="16"/>
  <c r="AF174" i="16"/>
  <c r="AH174" i="16"/>
  <c r="AI174" i="16"/>
  <c r="AK174" i="16"/>
  <c r="AL174" i="16"/>
  <c r="AN174" i="16"/>
  <c r="AO174" i="16"/>
  <c r="AQ174" i="16"/>
  <c r="H177" i="16"/>
  <c r="J177" i="16"/>
  <c r="K177" i="16"/>
  <c r="M177" i="16"/>
  <c r="N177" i="16"/>
  <c r="P177" i="16"/>
  <c r="Q177" i="16"/>
  <c r="S177" i="16"/>
  <c r="T177" i="16"/>
  <c r="V177" i="16"/>
  <c r="W177" i="16"/>
  <c r="Y177" i="16"/>
  <c r="Z177" i="16"/>
  <c r="AB177" i="16"/>
  <c r="AC177" i="16"/>
  <c r="AE177" i="16"/>
  <c r="AF177" i="16"/>
  <c r="AH177" i="16"/>
  <c r="AI177" i="16"/>
  <c r="AK177" i="16"/>
  <c r="AL177" i="16"/>
  <c r="AN177" i="16"/>
  <c r="AO177" i="16"/>
  <c r="AQ177" i="16"/>
  <c r="H178" i="16"/>
  <c r="J178" i="16"/>
  <c r="K178" i="16"/>
  <c r="M178" i="16"/>
  <c r="N178" i="16"/>
  <c r="P178" i="16"/>
  <c r="Q178" i="16"/>
  <c r="S178" i="16"/>
  <c r="T178" i="16"/>
  <c r="V178" i="16"/>
  <c r="W178" i="16"/>
  <c r="Y178" i="16"/>
  <c r="Z178" i="16"/>
  <c r="AB178" i="16"/>
  <c r="AC178" i="16"/>
  <c r="AE178" i="16"/>
  <c r="AF178" i="16"/>
  <c r="AH178" i="16"/>
  <c r="AI178" i="16"/>
  <c r="AK178" i="16"/>
  <c r="AL178" i="16"/>
  <c r="AN178" i="16"/>
  <c r="AO178" i="16"/>
  <c r="AQ178" i="16"/>
  <c r="H179" i="16"/>
  <c r="J179" i="16"/>
  <c r="K179" i="16"/>
  <c r="M179" i="16"/>
  <c r="N179" i="16"/>
  <c r="P179" i="16"/>
  <c r="Q179" i="16"/>
  <c r="S179" i="16"/>
  <c r="T179" i="16"/>
  <c r="V179" i="16"/>
  <c r="W179" i="16"/>
  <c r="W182" i="16" s="1"/>
  <c r="W184" i="16" s="1"/>
  <c r="Y179" i="16"/>
  <c r="Z179" i="16"/>
  <c r="AB179" i="16"/>
  <c r="AC179" i="16"/>
  <c r="AE179" i="16"/>
  <c r="AF179" i="16"/>
  <c r="AH179" i="16"/>
  <c r="AI179" i="16"/>
  <c r="AK179" i="16"/>
  <c r="AL179" i="16"/>
  <c r="AN179" i="16"/>
  <c r="AO179" i="16"/>
  <c r="AQ179" i="16"/>
  <c r="H182" i="16"/>
  <c r="J182" i="16"/>
  <c r="K182" i="16"/>
  <c r="M182" i="16"/>
  <c r="N182" i="16"/>
  <c r="P182" i="16"/>
  <c r="Q182" i="16"/>
  <c r="S182" i="16"/>
  <c r="T182" i="16"/>
  <c r="V182" i="16"/>
  <c r="Y182" i="16"/>
  <c r="Z182" i="16"/>
  <c r="AB182" i="16"/>
  <c r="AC182" i="16"/>
  <c r="AE182" i="16"/>
  <c r="AF182" i="16"/>
  <c r="AH182" i="16"/>
  <c r="AI182" i="16"/>
  <c r="AK182" i="16"/>
  <c r="AL182" i="16"/>
  <c r="AN182" i="16"/>
  <c r="AO182" i="16"/>
  <c r="AQ182" i="16"/>
  <c r="H184" i="16"/>
  <c r="J184" i="16"/>
  <c r="K184" i="16"/>
  <c r="M184" i="16"/>
  <c r="L185" i="16" s="1"/>
  <c r="N184" i="16"/>
  <c r="P184" i="16"/>
  <c r="Q184" i="16"/>
  <c r="S184" i="16"/>
  <c r="T184" i="16"/>
  <c r="V184" i="16"/>
  <c r="Y184" i="16"/>
  <c r="Z184" i="16"/>
  <c r="AB184" i="16"/>
  <c r="AC184" i="16"/>
  <c r="AE184" i="16"/>
  <c r="AF184" i="16"/>
  <c r="AH184" i="16"/>
  <c r="AI184" i="16"/>
  <c r="AK184" i="16"/>
  <c r="AJ185" i="16" s="1"/>
  <c r="AL184" i="16"/>
  <c r="AN184" i="16"/>
  <c r="AO184" i="16"/>
  <c r="AQ184" i="16"/>
  <c r="I185" i="16"/>
  <c r="O185" i="16"/>
  <c r="R185" i="16"/>
  <c r="U185" i="16"/>
  <c r="AA185" i="16"/>
  <c r="AD185" i="16"/>
  <c r="AG185" i="16"/>
  <c r="AM185" i="16"/>
  <c r="AP185" i="16"/>
  <c r="AO138" i="16" l="1"/>
  <c r="Q170" i="16"/>
  <c r="AO45" i="16"/>
  <c r="AC45" i="16"/>
  <c r="Q45" i="16"/>
  <c r="X185" i="16"/>
  <c r="AC138" i="16"/>
  <c r="Q138" i="16"/>
  <c r="H7" i="15"/>
  <c r="K7" i="15"/>
  <c r="N7" i="15"/>
  <c r="N23" i="15" s="1"/>
  <c r="Q7" i="15"/>
  <c r="T7" i="15"/>
  <c r="W7" i="15"/>
  <c r="Z7" i="15"/>
  <c r="Z23" i="15" s="1"/>
  <c r="AC7" i="15"/>
  <c r="AF7" i="15"/>
  <c r="AI7" i="15"/>
  <c r="AL7" i="15"/>
  <c r="AL23" i="15" s="1"/>
  <c r="AO7" i="15"/>
  <c r="AS7" i="15"/>
  <c r="H8" i="15"/>
  <c r="K8" i="15"/>
  <c r="N8" i="15"/>
  <c r="Q8" i="15"/>
  <c r="T8" i="15"/>
  <c r="W8" i="15"/>
  <c r="Z8" i="15"/>
  <c r="AC8" i="15"/>
  <c r="AF8" i="15"/>
  <c r="AI8" i="15"/>
  <c r="AL8" i="15"/>
  <c r="AO8" i="15"/>
  <c r="H9" i="15"/>
  <c r="K9" i="15"/>
  <c r="N9" i="15"/>
  <c r="Q9" i="15"/>
  <c r="T9" i="15"/>
  <c r="W9" i="15"/>
  <c r="Z9" i="15"/>
  <c r="AC9" i="15"/>
  <c r="AF9" i="15"/>
  <c r="AI9" i="15"/>
  <c r="AL9" i="15"/>
  <c r="AO9" i="15"/>
  <c r="H15" i="15"/>
  <c r="K15" i="15"/>
  <c r="N15" i="15"/>
  <c r="Q15" i="15"/>
  <c r="T15" i="15"/>
  <c r="W15" i="15"/>
  <c r="Z15" i="15"/>
  <c r="AC15" i="15"/>
  <c r="AF15" i="15"/>
  <c r="AI15" i="15"/>
  <c r="AL15" i="15"/>
  <c r="AO15" i="15"/>
  <c r="H16" i="15"/>
  <c r="K16" i="15"/>
  <c r="N16" i="15"/>
  <c r="Q16" i="15"/>
  <c r="T16" i="15"/>
  <c r="W16" i="15"/>
  <c r="Z16" i="15"/>
  <c r="AC16" i="15"/>
  <c r="AF16" i="15"/>
  <c r="AI16" i="15"/>
  <c r="AL16" i="15"/>
  <c r="AO16" i="15"/>
  <c r="H17" i="15"/>
  <c r="K17" i="15"/>
  <c r="N17" i="15"/>
  <c r="Q17" i="15"/>
  <c r="T17" i="15"/>
  <c r="W17" i="15"/>
  <c r="Z17" i="15"/>
  <c r="AC17" i="15"/>
  <c r="AF17" i="15"/>
  <c r="AI17" i="15"/>
  <c r="AL17" i="15"/>
  <c r="AO17" i="15"/>
  <c r="H23" i="15"/>
  <c r="I23" i="15"/>
  <c r="J23" i="15"/>
  <c r="K23" i="15"/>
  <c r="L23" i="15"/>
  <c r="M23" i="15"/>
  <c r="O23" i="15"/>
  <c r="P23" i="15"/>
  <c r="Q23" i="15"/>
  <c r="R23" i="15"/>
  <c r="S23" i="15"/>
  <c r="T23" i="15"/>
  <c r="U23" i="15"/>
  <c r="V23" i="15"/>
  <c r="W23" i="15"/>
  <c r="X23" i="15"/>
  <c r="Y23" i="15"/>
  <c r="AA23" i="15"/>
  <c r="AB23" i="15"/>
  <c r="AC23" i="15"/>
  <c r="AD23" i="15"/>
  <c r="AE23" i="15"/>
  <c r="AF23" i="15"/>
  <c r="AG23" i="15"/>
  <c r="AH23" i="15"/>
  <c r="AI23" i="15"/>
  <c r="AJ23" i="15"/>
  <c r="AK23" i="15"/>
  <c r="AM23" i="15"/>
  <c r="AN23" i="15"/>
  <c r="AO23" i="15"/>
  <c r="AP23" i="15"/>
  <c r="AQ23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H25" i="15"/>
  <c r="I25" i="15"/>
  <c r="B28" i="15" s="1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H32" i="15"/>
  <c r="K32" i="15"/>
  <c r="N32" i="15"/>
  <c r="Q32" i="15"/>
  <c r="T32" i="15"/>
  <c r="W32" i="15"/>
  <c r="Z32" i="15"/>
  <c r="AC32" i="15"/>
  <c r="AF32" i="15"/>
  <c r="AI32" i="15"/>
  <c r="AL32" i="15"/>
  <c r="AO32" i="15"/>
  <c r="H33" i="15"/>
  <c r="K33" i="15"/>
  <c r="N33" i="15"/>
  <c r="Q33" i="15"/>
  <c r="T33" i="15"/>
  <c r="W33" i="15"/>
  <c r="Z33" i="15"/>
  <c r="AC33" i="15"/>
  <c r="AF33" i="15"/>
  <c r="AI33" i="15"/>
  <c r="AL33" i="15"/>
  <c r="AO33" i="15"/>
  <c r="H34" i="15"/>
  <c r="K34" i="15"/>
  <c r="N34" i="15"/>
  <c r="Q34" i="15"/>
  <c r="T34" i="15"/>
  <c r="W34" i="15"/>
  <c r="Z34" i="15"/>
  <c r="AC34" i="15"/>
  <c r="AF34" i="15"/>
  <c r="AI34" i="15"/>
  <c r="AL34" i="15"/>
  <c r="AO34" i="15"/>
  <c r="H35" i="15"/>
  <c r="K35" i="15"/>
  <c r="N35" i="15"/>
  <c r="Q35" i="15"/>
  <c r="T35" i="15"/>
  <c r="W35" i="15"/>
  <c r="Z35" i="15"/>
  <c r="AC35" i="15"/>
  <c r="AF35" i="15"/>
  <c r="AI35" i="15"/>
  <c r="AL35" i="15"/>
  <c r="AO35" i="15"/>
  <c r="H36" i="15"/>
  <c r="K36" i="15"/>
  <c r="N36" i="15"/>
  <c r="Q36" i="15"/>
  <c r="T36" i="15"/>
  <c r="W36" i="15"/>
  <c r="Z36" i="15"/>
  <c r="AC36" i="15"/>
  <c r="AF36" i="15"/>
  <c r="AI36" i="15"/>
  <c r="AL36" i="15"/>
  <c r="AO36" i="15"/>
  <c r="H37" i="15"/>
  <c r="K37" i="15"/>
  <c r="N37" i="15"/>
  <c r="Q37" i="15"/>
  <c r="T37" i="15"/>
  <c r="W37" i="15"/>
  <c r="Z37" i="15"/>
  <c r="AC37" i="15"/>
  <c r="AF37" i="15"/>
  <c r="AI37" i="15"/>
  <c r="AL37" i="15"/>
  <c r="AO37" i="15"/>
  <c r="H38" i="15"/>
  <c r="K38" i="15"/>
  <c r="N38" i="15"/>
  <c r="Q38" i="15"/>
  <c r="T38" i="15"/>
  <c r="W38" i="15"/>
  <c r="Z38" i="15"/>
  <c r="AC38" i="15"/>
  <c r="AF38" i="15"/>
  <c r="AI38" i="15"/>
  <c r="AL38" i="15"/>
  <c r="AO38" i="15"/>
  <c r="H39" i="15"/>
  <c r="K39" i="15"/>
  <c r="N39" i="15"/>
  <c r="Q39" i="15"/>
  <c r="T39" i="15"/>
  <c r="W39" i="15"/>
  <c r="Z39" i="15"/>
  <c r="AC39" i="15"/>
  <c r="AF39" i="15"/>
  <c r="AI39" i="15"/>
  <c r="AL39" i="15"/>
  <c r="AO39" i="15"/>
  <c r="H40" i="15"/>
  <c r="K40" i="15"/>
  <c r="N40" i="15"/>
  <c r="Q40" i="15"/>
  <c r="T40" i="15"/>
  <c r="W40" i="15"/>
  <c r="Z40" i="15"/>
  <c r="AC40" i="15"/>
  <c r="AF40" i="15"/>
  <c r="AI40" i="15"/>
  <c r="AL40" i="15"/>
  <c r="AO40" i="15"/>
  <c r="H41" i="15"/>
  <c r="K41" i="15"/>
  <c r="N41" i="15"/>
  <c r="Q41" i="15"/>
  <c r="T41" i="15"/>
  <c r="W41" i="15"/>
  <c r="Z41" i="15"/>
  <c r="AC41" i="15"/>
  <c r="AF41" i="15"/>
  <c r="AI41" i="15"/>
  <c r="AL41" i="15"/>
  <c r="AO41" i="15"/>
  <c r="H42" i="15"/>
  <c r="K42" i="15"/>
  <c r="N42" i="15"/>
  <c r="Q42" i="15"/>
  <c r="T42" i="15"/>
  <c r="W42" i="15"/>
  <c r="Z42" i="15"/>
  <c r="AC42" i="15"/>
  <c r="AF42" i="15"/>
  <c r="AI42" i="15"/>
  <c r="AL42" i="15"/>
  <c r="AO42" i="15"/>
  <c r="H43" i="15"/>
  <c r="K43" i="15"/>
  <c r="N43" i="15"/>
  <c r="Q43" i="15"/>
  <c r="T43" i="15"/>
  <c r="W43" i="15"/>
  <c r="Z43" i="15"/>
  <c r="AC43" i="15"/>
  <c r="AF43" i="15"/>
  <c r="AI43" i="15"/>
  <c r="AL43" i="15"/>
  <c r="AO43" i="15"/>
  <c r="H44" i="15"/>
  <c r="K44" i="15"/>
  <c r="N44" i="15"/>
  <c r="Q44" i="15"/>
  <c r="T44" i="15"/>
  <c r="W44" i="15"/>
  <c r="Z44" i="15"/>
  <c r="AC44" i="15"/>
  <c r="AF44" i="15"/>
  <c r="AI44" i="15"/>
  <c r="AL44" i="15"/>
  <c r="AO44" i="15"/>
  <c r="H45" i="15"/>
  <c r="K45" i="15"/>
  <c r="N45" i="15"/>
  <c r="Q45" i="15"/>
  <c r="T45" i="15"/>
  <c r="W45" i="15"/>
  <c r="Z45" i="15"/>
  <c r="AC45" i="15"/>
  <c r="AF45" i="15"/>
  <c r="AI45" i="15"/>
  <c r="AL45" i="15"/>
  <c r="AO45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AG46" i="15"/>
  <c r="AH46" i="15"/>
  <c r="AI46" i="15"/>
  <c r="AJ46" i="15"/>
  <c r="AK46" i="15"/>
  <c r="AL46" i="15"/>
  <c r="AM46" i="15"/>
  <c r="AN46" i="15"/>
  <c r="AO46" i="15"/>
  <c r="AP46" i="15"/>
  <c r="AQ46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AI47" i="15"/>
  <c r="AJ47" i="15"/>
  <c r="AK47" i="15"/>
  <c r="AL47" i="15"/>
  <c r="AM47" i="15"/>
  <c r="AN47" i="15"/>
  <c r="AO47" i="15"/>
  <c r="AP47" i="15"/>
  <c r="AQ47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AI48" i="15"/>
  <c r="AJ48" i="15"/>
  <c r="AK48" i="15"/>
  <c r="AL48" i="15"/>
  <c r="AM48" i="15"/>
  <c r="AN48" i="15"/>
  <c r="AO48" i="15"/>
  <c r="AP48" i="15"/>
  <c r="AQ48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AG49" i="15"/>
  <c r="AH49" i="15"/>
  <c r="AI49" i="15"/>
  <c r="AJ49" i="15"/>
  <c r="AK49" i="15"/>
  <c r="AL49" i="15"/>
  <c r="AM49" i="15"/>
  <c r="AN49" i="15"/>
  <c r="AO49" i="15"/>
  <c r="AP49" i="15"/>
  <c r="AQ49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AG50" i="15"/>
  <c r="AH50" i="15"/>
  <c r="AI50" i="15"/>
  <c r="AJ50" i="15"/>
  <c r="AK50" i="15"/>
  <c r="AL50" i="15"/>
  <c r="AM50" i="15"/>
  <c r="AN50" i="15"/>
  <c r="AO50" i="15"/>
  <c r="AP50" i="15"/>
  <c r="AQ50" i="15"/>
  <c r="H53" i="15"/>
  <c r="J53" i="15"/>
  <c r="K53" i="15"/>
  <c r="M53" i="15"/>
  <c r="N53" i="15"/>
  <c r="P53" i="15"/>
  <c r="Q53" i="15"/>
  <c r="S53" i="15"/>
  <c r="T53" i="15"/>
  <c r="V53" i="15"/>
  <c r="W53" i="15"/>
  <c r="Y53" i="15"/>
  <c r="Z53" i="15"/>
  <c r="AB53" i="15"/>
  <c r="AC53" i="15"/>
  <c r="AE53" i="15"/>
  <c r="AF53" i="15"/>
  <c r="AH53" i="15"/>
  <c r="AI53" i="15"/>
  <c r="AK53" i="15"/>
  <c r="AL53" i="15"/>
  <c r="AN53" i="15"/>
  <c r="AO53" i="15"/>
  <c r="AQ53" i="15"/>
  <c r="H54" i="15"/>
  <c r="J54" i="15"/>
  <c r="K54" i="15"/>
  <c r="M54" i="15"/>
  <c r="N54" i="15"/>
  <c r="P54" i="15"/>
  <c r="Q54" i="15"/>
  <c r="S54" i="15"/>
  <c r="T54" i="15"/>
  <c r="V54" i="15"/>
  <c r="W54" i="15"/>
  <c r="Y54" i="15"/>
  <c r="Z54" i="15"/>
  <c r="AB54" i="15"/>
  <c r="AC54" i="15"/>
  <c r="AE54" i="15"/>
  <c r="AF54" i="15"/>
  <c r="AH54" i="15"/>
  <c r="AI54" i="15"/>
  <c r="AK54" i="15"/>
  <c r="AL54" i="15"/>
  <c r="AN54" i="15"/>
  <c r="AO54" i="15"/>
  <c r="AQ54" i="15"/>
  <c r="H57" i="15"/>
  <c r="J57" i="15"/>
  <c r="K57" i="15"/>
  <c r="M57" i="15"/>
  <c r="N57" i="15"/>
  <c r="P57" i="15"/>
  <c r="Q57" i="15"/>
  <c r="S57" i="15"/>
  <c r="T57" i="15"/>
  <c r="V57" i="15"/>
  <c r="W57" i="15"/>
  <c r="Y57" i="15"/>
  <c r="Z57" i="15"/>
  <c r="AB57" i="15"/>
  <c r="AC57" i="15"/>
  <c r="AE57" i="15"/>
  <c r="AF57" i="15"/>
  <c r="AH57" i="15"/>
  <c r="AI57" i="15"/>
  <c r="AK57" i="15"/>
  <c r="AL57" i="15"/>
  <c r="AN57" i="15"/>
  <c r="AO57" i="15"/>
  <c r="AQ57" i="15"/>
  <c r="H58" i="15"/>
  <c r="J58" i="15"/>
  <c r="K58" i="15"/>
  <c r="M58" i="15"/>
  <c r="N58" i="15"/>
  <c r="P58" i="15"/>
  <c r="Q58" i="15"/>
  <c r="S58" i="15"/>
  <c r="T58" i="15"/>
  <c r="V58" i="15"/>
  <c r="W58" i="15"/>
  <c r="Y58" i="15"/>
  <c r="Z58" i="15"/>
  <c r="AB58" i="15"/>
  <c r="AC58" i="15"/>
  <c r="AE58" i="15"/>
  <c r="AF58" i="15"/>
  <c r="AH58" i="15"/>
  <c r="AI58" i="15"/>
  <c r="AK58" i="15"/>
  <c r="AL58" i="15"/>
  <c r="AN58" i="15"/>
  <c r="AO58" i="15"/>
  <c r="AQ58" i="15"/>
  <c r="H59" i="15"/>
  <c r="J59" i="15"/>
  <c r="K59" i="15"/>
  <c r="M59" i="15"/>
  <c r="N59" i="15"/>
  <c r="P59" i="15"/>
  <c r="Q59" i="15"/>
  <c r="S59" i="15"/>
  <c r="T59" i="15"/>
  <c r="V59" i="15"/>
  <c r="W59" i="15"/>
  <c r="Y59" i="15"/>
  <c r="Z59" i="15"/>
  <c r="AB59" i="15"/>
  <c r="AC59" i="15"/>
  <c r="AE59" i="15"/>
  <c r="AF59" i="15"/>
  <c r="AH59" i="15"/>
  <c r="AI59" i="15"/>
  <c r="AK59" i="15"/>
  <c r="AL59" i="15"/>
  <c r="AN59" i="15"/>
  <c r="AO59" i="15"/>
  <c r="AQ59" i="15"/>
  <c r="H62" i="15"/>
  <c r="J62" i="15"/>
  <c r="K62" i="15"/>
  <c r="M62" i="15"/>
  <c r="N62" i="15"/>
  <c r="P62" i="15"/>
  <c r="Q62" i="15"/>
  <c r="S62" i="15"/>
  <c r="T62" i="15"/>
  <c r="V62" i="15"/>
  <c r="W62" i="15"/>
  <c r="Y62" i="15"/>
  <c r="Z62" i="15"/>
  <c r="AB62" i="15"/>
  <c r="AC62" i="15"/>
  <c r="AE62" i="15"/>
  <c r="AF62" i="15"/>
  <c r="AH62" i="15"/>
  <c r="AI62" i="15"/>
  <c r="AK62" i="15"/>
  <c r="AL62" i="15"/>
  <c r="AN62" i="15"/>
  <c r="AO62" i="15"/>
  <c r="AQ62" i="15"/>
  <c r="H64" i="15"/>
  <c r="J64" i="15"/>
  <c r="K64" i="15"/>
  <c r="M64" i="15"/>
  <c r="N64" i="15"/>
  <c r="P64" i="15"/>
  <c r="O65" i="15" s="1"/>
  <c r="Q64" i="15"/>
  <c r="S64" i="15"/>
  <c r="T64" i="15"/>
  <c r="V64" i="15"/>
  <c r="W64" i="15"/>
  <c r="Y64" i="15"/>
  <c r="Z64" i="15"/>
  <c r="AB64" i="15"/>
  <c r="AA65" i="15" s="1"/>
  <c r="AC64" i="15"/>
  <c r="AE64" i="15"/>
  <c r="AF64" i="15"/>
  <c r="AH64" i="15"/>
  <c r="AI64" i="15"/>
  <c r="AK64" i="15"/>
  <c r="AL64" i="15"/>
  <c r="AN64" i="15"/>
  <c r="AM65" i="15" s="1"/>
  <c r="AO64" i="15"/>
  <c r="AQ64" i="15"/>
  <c r="I65" i="15"/>
  <c r="L65" i="15"/>
  <c r="R65" i="15"/>
  <c r="U65" i="15"/>
  <c r="X65" i="15"/>
  <c r="AD65" i="15"/>
  <c r="AG65" i="15"/>
  <c r="AJ65" i="15"/>
  <c r="AP65" i="15"/>
  <c r="H71" i="15"/>
  <c r="K71" i="15"/>
  <c r="N71" i="15"/>
  <c r="Q71" i="15"/>
  <c r="T71" i="15"/>
  <c r="W71" i="15"/>
  <c r="Z71" i="15"/>
  <c r="AC71" i="15"/>
  <c r="AF71" i="15"/>
  <c r="AI71" i="15"/>
  <c r="AL71" i="15"/>
  <c r="AO71" i="15"/>
  <c r="H72" i="15"/>
  <c r="K72" i="15"/>
  <c r="N72" i="15"/>
  <c r="Q72" i="15"/>
  <c r="T72" i="15"/>
  <c r="W72" i="15"/>
  <c r="Z72" i="15"/>
  <c r="AC72" i="15"/>
  <c r="AF72" i="15"/>
  <c r="AI72" i="15"/>
  <c r="AL72" i="15"/>
  <c r="AO72" i="15"/>
  <c r="H73" i="15"/>
  <c r="K73" i="15"/>
  <c r="N73" i="15"/>
  <c r="Q73" i="15"/>
  <c r="T73" i="15"/>
  <c r="W73" i="15"/>
  <c r="Z73" i="15"/>
  <c r="AC73" i="15"/>
  <c r="AF73" i="15"/>
  <c r="AI73" i="15"/>
  <c r="AL73" i="15"/>
  <c r="AO73" i="15"/>
  <c r="H79" i="15"/>
  <c r="K79" i="15"/>
  <c r="N79" i="15"/>
  <c r="Q79" i="15"/>
  <c r="T79" i="15"/>
  <c r="W79" i="15"/>
  <c r="Z79" i="15"/>
  <c r="AC79" i="15"/>
  <c r="AF79" i="15"/>
  <c r="AI79" i="15"/>
  <c r="AL79" i="15"/>
  <c r="AO79" i="15"/>
  <c r="H80" i="15"/>
  <c r="K80" i="15"/>
  <c r="N80" i="15"/>
  <c r="Q80" i="15"/>
  <c r="T80" i="15"/>
  <c r="W80" i="15"/>
  <c r="Z80" i="15"/>
  <c r="AC80" i="15"/>
  <c r="AF80" i="15"/>
  <c r="AI80" i="15"/>
  <c r="AL80" i="15"/>
  <c r="AO80" i="15"/>
  <c r="H81" i="15"/>
  <c r="K81" i="15"/>
  <c r="N81" i="15"/>
  <c r="Q81" i="15"/>
  <c r="T81" i="15"/>
  <c r="W81" i="15"/>
  <c r="Z81" i="15"/>
  <c r="AC81" i="15"/>
  <c r="AF81" i="15"/>
  <c r="AI81" i="15"/>
  <c r="AL81" i="15"/>
  <c r="AO81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AA87" i="15"/>
  <c r="AB87" i="15"/>
  <c r="AC87" i="15"/>
  <c r="AD87" i="15"/>
  <c r="AE87" i="15"/>
  <c r="AF87" i="15"/>
  <c r="AG87" i="15"/>
  <c r="AH87" i="15"/>
  <c r="AI87" i="15"/>
  <c r="AJ87" i="15"/>
  <c r="AK87" i="15"/>
  <c r="AL87" i="15"/>
  <c r="AM87" i="15"/>
  <c r="AN87" i="15"/>
  <c r="AO87" i="15"/>
  <c r="AP87" i="15"/>
  <c r="AQ87" i="15"/>
  <c r="H88" i="15"/>
  <c r="I88" i="15"/>
  <c r="B27" i="15" s="1"/>
  <c r="J88" i="15"/>
  <c r="E27" i="15" s="1"/>
  <c r="K88" i="15"/>
  <c r="L88" i="15"/>
  <c r="M88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AA88" i="15"/>
  <c r="AB88" i="15"/>
  <c r="AC88" i="15"/>
  <c r="AD88" i="15"/>
  <c r="AE88" i="15"/>
  <c r="AF88" i="15"/>
  <c r="AG88" i="15"/>
  <c r="AH88" i="15"/>
  <c r="AI88" i="15"/>
  <c r="AJ88" i="15"/>
  <c r="AK88" i="15"/>
  <c r="AL88" i="15"/>
  <c r="AM88" i="15"/>
  <c r="AN88" i="15"/>
  <c r="AO88" i="15"/>
  <c r="AP88" i="15"/>
  <c r="AQ88" i="15"/>
  <c r="H89" i="15"/>
  <c r="I89" i="15"/>
  <c r="J89" i="15"/>
  <c r="E28" i="15" s="1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AC89" i="15"/>
  <c r="AD89" i="15"/>
  <c r="AE89" i="15"/>
  <c r="AF89" i="15"/>
  <c r="AG89" i="15"/>
  <c r="AH89" i="15"/>
  <c r="AI89" i="15"/>
  <c r="AJ89" i="15"/>
  <c r="AK89" i="15"/>
  <c r="AL89" i="15"/>
  <c r="AM89" i="15"/>
  <c r="AN89" i="15"/>
  <c r="AO89" i="15"/>
  <c r="AP89" i="15"/>
  <c r="AQ89" i="15"/>
  <c r="H96" i="15"/>
  <c r="K96" i="15"/>
  <c r="N96" i="15"/>
  <c r="Q96" i="15"/>
  <c r="T96" i="15"/>
  <c r="W96" i="15"/>
  <c r="Z96" i="15"/>
  <c r="AC96" i="15"/>
  <c r="AF96" i="15"/>
  <c r="AI96" i="15"/>
  <c r="AL96" i="15"/>
  <c r="AO96" i="15"/>
  <c r="H97" i="15"/>
  <c r="K97" i="15"/>
  <c r="N97" i="15"/>
  <c r="Q97" i="15"/>
  <c r="T97" i="15"/>
  <c r="W97" i="15"/>
  <c r="AC97" i="15"/>
  <c r="AF97" i="15"/>
  <c r="AI97" i="15"/>
  <c r="AL97" i="15"/>
  <c r="AO97" i="15"/>
  <c r="H98" i="15"/>
  <c r="K98" i="15"/>
  <c r="K110" i="15" s="1"/>
  <c r="N98" i="15"/>
  <c r="Q98" i="15"/>
  <c r="T98" i="15"/>
  <c r="W98" i="15"/>
  <c r="W110" i="15" s="1"/>
  <c r="Z98" i="15"/>
  <c r="AC98" i="15"/>
  <c r="AF98" i="15"/>
  <c r="AI98" i="15"/>
  <c r="AI110" i="15" s="1"/>
  <c r="AL98" i="15"/>
  <c r="AO98" i="15"/>
  <c r="H99" i="15"/>
  <c r="K99" i="15"/>
  <c r="N99" i="15"/>
  <c r="Q99" i="15"/>
  <c r="T99" i="15"/>
  <c r="W99" i="15"/>
  <c r="Z99" i="15"/>
  <c r="AC99" i="15"/>
  <c r="AF99" i="15"/>
  <c r="AI99" i="15"/>
  <c r="AL99" i="15"/>
  <c r="AO99" i="15"/>
  <c r="H100" i="15"/>
  <c r="K100" i="15"/>
  <c r="N100" i="15"/>
  <c r="Q100" i="15"/>
  <c r="T100" i="15"/>
  <c r="W100" i="15"/>
  <c r="Z100" i="15"/>
  <c r="AC100" i="15"/>
  <c r="AF100" i="15"/>
  <c r="AI100" i="15"/>
  <c r="AL100" i="15"/>
  <c r="AO100" i="15"/>
  <c r="H101" i="15"/>
  <c r="K101" i="15"/>
  <c r="K112" i="15" s="1"/>
  <c r="N101" i="15"/>
  <c r="Q101" i="15"/>
  <c r="T101" i="15"/>
  <c r="W101" i="15"/>
  <c r="W112" i="15" s="1"/>
  <c r="Z101" i="15"/>
  <c r="AC101" i="15"/>
  <c r="AF101" i="15"/>
  <c r="AI101" i="15"/>
  <c r="AI112" i="15" s="1"/>
  <c r="AL101" i="15"/>
  <c r="AO101" i="15"/>
  <c r="H102" i="15"/>
  <c r="K102" i="15"/>
  <c r="N102" i="15"/>
  <c r="Q102" i="15"/>
  <c r="T102" i="15"/>
  <c r="W102" i="15"/>
  <c r="Z102" i="15"/>
  <c r="AC102" i="15"/>
  <c r="AF102" i="15"/>
  <c r="AI102" i="15"/>
  <c r="AL102" i="15"/>
  <c r="AO102" i="15"/>
  <c r="H103" i="15"/>
  <c r="K103" i="15"/>
  <c r="N103" i="15"/>
  <c r="Q103" i="15"/>
  <c r="T103" i="15"/>
  <c r="W103" i="15"/>
  <c r="Z103" i="15"/>
  <c r="AC103" i="15"/>
  <c r="AF103" i="15"/>
  <c r="AI103" i="15"/>
  <c r="AL103" i="15"/>
  <c r="AO103" i="15"/>
  <c r="H104" i="15"/>
  <c r="K104" i="15"/>
  <c r="K111" i="15" s="1"/>
  <c r="N104" i="15"/>
  <c r="Q104" i="15"/>
  <c r="T104" i="15"/>
  <c r="W104" i="15"/>
  <c r="W111" i="15" s="1"/>
  <c r="Z104" i="15"/>
  <c r="AC104" i="15"/>
  <c r="AF104" i="15"/>
  <c r="AI104" i="15"/>
  <c r="AI111" i="15" s="1"/>
  <c r="AL104" i="15"/>
  <c r="AO104" i="15"/>
  <c r="H105" i="15"/>
  <c r="K105" i="15"/>
  <c r="N105" i="15"/>
  <c r="Q105" i="15"/>
  <c r="T105" i="15"/>
  <c r="W105" i="15"/>
  <c r="Z105" i="15"/>
  <c r="AC105" i="15"/>
  <c r="AF105" i="15"/>
  <c r="AI105" i="15"/>
  <c r="AL105" i="15"/>
  <c r="AO105" i="15"/>
  <c r="H106" i="15"/>
  <c r="K106" i="15"/>
  <c r="N106" i="15"/>
  <c r="Q106" i="15"/>
  <c r="T106" i="15"/>
  <c r="W106" i="15"/>
  <c r="Z106" i="15"/>
  <c r="AC106" i="15"/>
  <c r="AF106" i="15"/>
  <c r="AI106" i="15"/>
  <c r="AL106" i="15"/>
  <c r="AO106" i="15"/>
  <c r="H107" i="15"/>
  <c r="K107" i="15"/>
  <c r="K113" i="15" s="1"/>
  <c r="N107" i="15"/>
  <c r="Q107" i="15"/>
  <c r="T107" i="15"/>
  <c r="W107" i="15"/>
  <c r="W113" i="15" s="1"/>
  <c r="Z107" i="15"/>
  <c r="AC107" i="15"/>
  <c r="AF107" i="15"/>
  <c r="AI107" i="15"/>
  <c r="AI113" i="15" s="1"/>
  <c r="AL107" i="15"/>
  <c r="AO107" i="15"/>
  <c r="H108" i="15"/>
  <c r="K108" i="15"/>
  <c r="N108" i="15"/>
  <c r="Q108" i="15"/>
  <c r="T108" i="15"/>
  <c r="W108" i="15"/>
  <c r="Z108" i="15"/>
  <c r="AC108" i="15"/>
  <c r="AF108" i="15"/>
  <c r="AI108" i="15"/>
  <c r="AL108" i="15"/>
  <c r="AO108" i="15"/>
  <c r="H109" i="15"/>
  <c r="K109" i="15"/>
  <c r="N109" i="15"/>
  <c r="Q109" i="15"/>
  <c r="T109" i="15"/>
  <c r="W109" i="15"/>
  <c r="Z109" i="15"/>
  <c r="AC109" i="15"/>
  <c r="AF109" i="15"/>
  <c r="AI109" i="15"/>
  <c r="AL109" i="15"/>
  <c r="AO109" i="15"/>
  <c r="H110" i="15"/>
  <c r="I110" i="15"/>
  <c r="J110" i="15"/>
  <c r="L110" i="15"/>
  <c r="M110" i="15"/>
  <c r="N110" i="15"/>
  <c r="O110" i="15"/>
  <c r="P110" i="15"/>
  <c r="Q110" i="15"/>
  <c r="R110" i="15"/>
  <c r="S110" i="15"/>
  <c r="T110" i="15"/>
  <c r="U110" i="15"/>
  <c r="V110" i="15"/>
  <c r="X110" i="15"/>
  <c r="Y110" i="15"/>
  <c r="Z110" i="15"/>
  <c r="AA110" i="15"/>
  <c r="AB110" i="15"/>
  <c r="AC110" i="15"/>
  <c r="AD110" i="15"/>
  <c r="AE110" i="15"/>
  <c r="AF110" i="15"/>
  <c r="AG110" i="15"/>
  <c r="AH110" i="15"/>
  <c r="AJ110" i="15"/>
  <c r="AK110" i="15"/>
  <c r="AL110" i="15"/>
  <c r="AM110" i="15"/>
  <c r="AN110" i="15"/>
  <c r="AO110" i="15"/>
  <c r="AP110" i="15"/>
  <c r="AQ110" i="15"/>
  <c r="H111" i="15"/>
  <c r="I111" i="15"/>
  <c r="J111" i="15"/>
  <c r="L111" i="15"/>
  <c r="M111" i="15"/>
  <c r="N111" i="15"/>
  <c r="O111" i="15"/>
  <c r="P111" i="15"/>
  <c r="Q111" i="15"/>
  <c r="R111" i="15"/>
  <c r="S111" i="15"/>
  <c r="T111" i="15"/>
  <c r="U111" i="15"/>
  <c r="V111" i="15"/>
  <c r="X111" i="15"/>
  <c r="Y111" i="15"/>
  <c r="Z111" i="15"/>
  <c r="AA111" i="15"/>
  <c r="AB111" i="15"/>
  <c r="AC111" i="15"/>
  <c r="AD111" i="15"/>
  <c r="AE111" i="15"/>
  <c r="AF111" i="15"/>
  <c r="AG111" i="15"/>
  <c r="AH111" i="15"/>
  <c r="AJ111" i="15"/>
  <c r="AK111" i="15"/>
  <c r="AL111" i="15"/>
  <c r="AM111" i="15"/>
  <c r="AN111" i="15"/>
  <c r="AO111" i="15"/>
  <c r="AP111" i="15"/>
  <c r="AQ111" i="15"/>
  <c r="H112" i="15"/>
  <c r="I112" i="15"/>
  <c r="J112" i="15"/>
  <c r="L112" i="15"/>
  <c r="M112" i="15"/>
  <c r="N112" i="15"/>
  <c r="O112" i="15"/>
  <c r="P112" i="15"/>
  <c r="Q112" i="15"/>
  <c r="R112" i="15"/>
  <c r="S112" i="15"/>
  <c r="T112" i="15"/>
  <c r="U112" i="15"/>
  <c r="V112" i="15"/>
  <c r="X112" i="15"/>
  <c r="Y112" i="15"/>
  <c r="Z112" i="15"/>
  <c r="AA112" i="15"/>
  <c r="AB112" i="15"/>
  <c r="AC112" i="15"/>
  <c r="AD112" i="15"/>
  <c r="AE112" i="15"/>
  <c r="AF112" i="15"/>
  <c r="AG112" i="15"/>
  <c r="AH112" i="15"/>
  <c r="AJ112" i="15"/>
  <c r="AK112" i="15"/>
  <c r="AL112" i="15"/>
  <c r="AM112" i="15"/>
  <c r="AN112" i="15"/>
  <c r="AO112" i="15"/>
  <c r="AP112" i="15"/>
  <c r="AQ112" i="15"/>
  <c r="H113" i="15"/>
  <c r="I113" i="15"/>
  <c r="J113" i="15"/>
  <c r="L113" i="15"/>
  <c r="M113" i="15"/>
  <c r="N113" i="15"/>
  <c r="O113" i="15"/>
  <c r="P113" i="15"/>
  <c r="Q113" i="15"/>
  <c r="R113" i="15"/>
  <c r="S113" i="15"/>
  <c r="T113" i="15"/>
  <c r="U113" i="15"/>
  <c r="V113" i="15"/>
  <c r="X113" i="15"/>
  <c r="Y113" i="15"/>
  <c r="Z113" i="15"/>
  <c r="AA113" i="15"/>
  <c r="AB113" i="15"/>
  <c r="AC113" i="15"/>
  <c r="AD113" i="15"/>
  <c r="AE113" i="15"/>
  <c r="AF113" i="15"/>
  <c r="AG113" i="15"/>
  <c r="AH113" i="15"/>
  <c r="AJ113" i="15"/>
  <c r="AK113" i="15"/>
  <c r="AL113" i="15"/>
  <c r="AM113" i="15"/>
  <c r="AN113" i="15"/>
  <c r="AO113" i="15"/>
  <c r="AP113" i="15"/>
  <c r="AQ113" i="15"/>
  <c r="H114" i="15"/>
  <c r="I114" i="15"/>
  <c r="J114" i="15"/>
  <c r="L114" i="15"/>
  <c r="M114" i="15"/>
  <c r="N114" i="15"/>
  <c r="O114" i="15"/>
  <c r="P114" i="15"/>
  <c r="Q114" i="15"/>
  <c r="R114" i="15"/>
  <c r="S114" i="15"/>
  <c r="T114" i="15"/>
  <c r="U114" i="15"/>
  <c r="V114" i="15"/>
  <c r="X114" i="15"/>
  <c r="Y114" i="15"/>
  <c r="Z114" i="15"/>
  <c r="AA114" i="15"/>
  <c r="AB114" i="15"/>
  <c r="AC114" i="15"/>
  <c r="AD114" i="15"/>
  <c r="AE114" i="15"/>
  <c r="AF114" i="15"/>
  <c r="AG114" i="15"/>
  <c r="AH114" i="15"/>
  <c r="AJ114" i="15"/>
  <c r="AK114" i="15"/>
  <c r="AL114" i="15"/>
  <c r="AM114" i="15"/>
  <c r="AN114" i="15"/>
  <c r="AO114" i="15"/>
  <c r="AP114" i="15"/>
  <c r="AQ114" i="15"/>
  <c r="H117" i="15"/>
  <c r="J117" i="15"/>
  <c r="K117" i="15"/>
  <c r="M117" i="15"/>
  <c r="N117" i="15"/>
  <c r="P117" i="15"/>
  <c r="Q117" i="15"/>
  <c r="S117" i="15"/>
  <c r="T117" i="15"/>
  <c r="V117" i="15"/>
  <c r="W117" i="15"/>
  <c r="Y117" i="15"/>
  <c r="Z117" i="15"/>
  <c r="AB117" i="15"/>
  <c r="AC117" i="15"/>
  <c r="AE117" i="15"/>
  <c r="AF117" i="15"/>
  <c r="AH117" i="15"/>
  <c r="AI117" i="15"/>
  <c r="AK117" i="15"/>
  <c r="AL117" i="15"/>
  <c r="AN117" i="15"/>
  <c r="AO117" i="15"/>
  <c r="AQ117" i="15"/>
  <c r="H118" i="15"/>
  <c r="J118" i="15"/>
  <c r="K118" i="15"/>
  <c r="M118" i="15"/>
  <c r="N118" i="15"/>
  <c r="P118" i="15"/>
  <c r="Q118" i="15"/>
  <c r="S118" i="15"/>
  <c r="T118" i="15"/>
  <c r="V118" i="15"/>
  <c r="W118" i="15"/>
  <c r="Y118" i="15"/>
  <c r="Z118" i="15"/>
  <c r="AB118" i="15"/>
  <c r="AC118" i="15"/>
  <c r="AE118" i="15"/>
  <c r="AF118" i="15"/>
  <c r="AH118" i="15"/>
  <c r="AI118" i="15"/>
  <c r="AK118" i="15"/>
  <c r="AL118" i="15"/>
  <c r="AN118" i="15"/>
  <c r="AO118" i="15"/>
  <c r="AQ118" i="15"/>
  <c r="H121" i="15"/>
  <c r="J121" i="15"/>
  <c r="K121" i="15"/>
  <c r="M121" i="15"/>
  <c r="N121" i="15"/>
  <c r="P121" i="15"/>
  <c r="Q121" i="15"/>
  <c r="S121" i="15"/>
  <c r="T121" i="15"/>
  <c r="V121" i="15"/>
  <c r="W121" i="15"/>
  <c r="Y121" i="15"/>
  <c r="Z121" i="15"/>
  <c r="AB121" i="15"/>
  <c r="AC121" i="15"/>
  <c r="AE121" i="15"/>
  <c r="AF121" i="15"/>
  <c r="AH121" i="15"/>
  <c r="AI121" i="15"/>
  <c r="AK121" i="15"/>
  <c r="AL121" i="15"/>
  <c r="AN121" i="15"/>
  <c r="AO121" i="15"/>
  <c r="AQ121" i="15"/>
  <c r="H122" i="15"/>
  <c r="J122" i="15"/>
  <c r="K122" i="15"/>
  <c r="M122" i="15"/>
  <c r="N122" i="15"/>
  <c r="P122" i="15"/>
  <c r="Q122" i="15"/>
  <c r="S122" i="15"/>
  <c r="T122" i="15"/>
  <c r="V122" i="15"/>
  <c r="W122" i="15"/>
  <c r="Y122" i="15"/>
  <c r="Z122" i="15"/>
  <c r="AB122" i="15"/>
  <c r="AC122" i="15"/>
  <c r="AE122" i="15"/>
  <c r="AF122" i="15"/>
  <c r="AH122" i="15"/>
  <c r="AI122" i="15"/>
  <c r="AK122" i="15"/>
  <c r="AL122" i="15"/>
  <c r="AN122" i="15"/>
  <c r="AO122" i="15"/>
  <c r="AQ122" i="15"/>
  <c r="H123" i="15"/>
  <c r="J123" i="15"/>
  <c r="K123" i="15"/>
  <c r="M123" i="15"/>
  <c r="N123" i="15"/>
  <c r="P123" i="15"/>
  <c r="Q123" i="15"/>
  <c r="S123" i="15"/>
  <c r="T123" i="15"/>
  <c r="V123" i="15"/>
  <c r="W123" i="15"/>
  <c r="Y123" i="15"/>
  <c r="Z123" i="15"/>
  <c r="AB123" i="15"/>
  <c r="AC123" i="15"/>
  <c r="AE123" i="15"/>
  <c r="AF123" i="15"/>
  <c r="AH123" i="15"/>
  <c r="AI123" i="15"/>
  <c r="AK123" i="15"/>
  <c r="AL123" i="15"/>
  <c r="AN123" i="15"/>
  <c r="AO123" i="15"/>
  <c r="AQ123" i="15"/>
  <c r="H126" i="15"/>
  <c r="J126" i="15"/>
  <c r="K126" i="15"/>
  <c r="M126" i="15"/>
  <c r="N126" i="15"/>
  <c r="P126" i="15"/>
  <c r="Q126" i="15"/>
  <c r="S126" i="15"/>
  <c r="T126" i="15"/>
  <c r="V126" i="15"/>
  <c r="W126" i="15"/>
  <c r="Y126" i="15"/>
  <c r="Z126" i="15"/>
  <c r="AB126" i="15"/>
  <c r="AC126" i="15"/>
  <c r="AE126" i="15"/>
  <c r="AF126" i="15"/>
  <c r="AH126" i="15"/>
  <c r="AI126" i="15"/>
  <c r="AK126" i="15"/>
  <c r="AL126" i="15"/>
  <c r="AN126" i="15"/>
  <c r="AO126" i="15"/>
  <c r="AQ126" i="15"/>
  <c r="H128" i="15"/>
  <c r="J128" i="15"/>
  <c r="K128" i="15"/>
  <c r="M128" i="15"/>
  <c r="N128" i="15"/>
  <c r="O129" i="15" s="1"/>
  <c r="P128" i="15"/>
  <c r="Q128" i="15"/>
  <c r="R129" i="15" s="1"/>
  <c r="S128" i="15"/>
  <c r="T128" i="15"/>
  <c r="V128" i="15"/>
  <c r="W128" i="15"/>
  <c r="Y128" i="15"/>
  <c r="Z128" i="15"/>
  <c r="AB128" i="15"/>
  <c r="AA129" i="15" s="1"/>
  <c r="AC128" i="15"/>
  <c r="AD129" i="15" s="1"/>
  <c r="AE128" i="15"/>
  <c r="AF128" i="15"/>
  <c r="AH128" i="15"/>
  <c r="AI128" i="15"/>
  <c r="AK128" i="15"/>
  <c r="AL128" i="15"/>
  <c r="AN128" i="15"/>
  <c r="AM129" i="15" s="1"/>
  <c r="AO128" i="15"/>
  <c r="AP129" i="15" s="1"/>
  <c r="AQ128" i="15"/>
  <c r="I129" i="15"/>
  <c r="L129" i="15"/>
  <c r="U129" i="15"/>
  <c r="X129" i="15"/>
  <c r="AG129" i="15"/>
  <c r="AJ129" i="15"/>
  <c r="H7" i="14"/>
  <c r="K7" i="14"/>
  <c r="N7" i="14"/>
  <c r="Q7" i="14"/>
  <c r="T7" i="14"/>
  <c r="W7" i="14"/>
  <c r="Z7" i="14"/>
  <c r="AC7" i="14"/>
  <c r="AF7" i="14"/>
  <c r="AI7" i="14"/>
  <c r="AL7" i="14"/>
  <c r="AO7" i="14"/>
  <c r="I8" i="14"/>
  <c r="H8" i="14" s="1"/>
  <c r="J8" i="14"/>
  <c r="L8" i="14"/>
  <c r="K8" i="14" s="1"/>
  <c r="M8" i="14"/>
  <c r="N8" i="14"/>
  <c r="O8" i="14"/>
  <c r="P8" i="14"/>
  <c r="R8" i="14"/>
  <c r="Q8" i="14" s="1"/>
  <c r="S8" i="14"/>
  <c r="U8" i="14"/>
  <c r="T8" i="14" s="1"/>
  <c r="V8" i="14"/>
  <c r="X8" i="14"/>
  <c r="W8" i="14" s="1"/>
  <c r="Y8" i="14"/>
  <c r="Z8" i="14"/>
  <c r="AA8" i="14"/>
  <c r="AB8" i="14"/>
  <c r="AD8" i="14"/>
  <c r="AC8" i="14" s="1"/>
  <c r="AE8" i="14"/>
  <c r="AG8" i="14"/>
  <c r="AF8" i="14" s="1"/>
  <c r="AH8" i="14"/>
  <c r="AJ8" i="14"/>
  <c r="AI8" i="14" s="1"/>
  <c r="AK8" i="14"/>
  <c r="AL8" i="14"/>
  <c r="AM8" i="14"/>
  <c r="AN8" i="14"/>
  <c r="AP8" i="14"/>
  <c r="AO8" i="14" s="1"/>
  <c r="AQ8" i="14"/>
  <c r="H15" i="14"/>
  <c r="K15" i="14"/>
  <c r="K23" i="14" s="1"/>
  <c r="N15" i="14"/>
  <c r="Q15" i="14"/>
  <c r="T15" i="14"/>
  <c r="W15" i="14"/>
  <c r="W23" i="14" s="1"/>
  <c r="Z15" i="14"/>
  <c r="AC15" i="14"/>
  <c r="AF15" i="14"/>
  <c r="AI15" i="14"/>
  <c r="AI23" i="14" s="1"/>
  <c r="AL15" i="14"/>
  <c r="AO15" i="14"/>
  <c r="I16" i="14"/>
  <c r="H16" i="14" s="1"/>
  <c r="J16" i="14"/>
  <c r="L16" i="14"/>
  <c r="K16" i="14" s="1"/>
  <c r="K24" i="14" s="1"/>
  <c r="M16" i="14"/>
  <c r="N16" i="14"/>
  <c r="O16" i="14"/>
  <c r="P16" i="14"/>
  <c r="R16" i="14"/>
  <c r="Q16" i="14" s="1"/>
  <c r="Q24" i="14" s="1"/>
  <c r="S16" i="14"/>
  <c r="U16" i="14"/>
  <c r="T16" i="14" s="1"/>
  <c r="T24" i="14" s="1"/>
  <c r="V16" i="14"/>
  <c r="X16" i="14"/>
  <c r="W16" i="14" s="1"/>
  <c r="W24" i="14" s="1"/>
  <c r="Y16" i="14"/>
  <c r="Z16" i="14"/>
  <c r="AA16" i="14"/>
  <c r="AB16" i="14"/>
  <c r="AD16" i="14"/>
  <c r="AC16" i="14" s="1"/>
  <c r="AE16" i="14"/>
  <c r="AG16" i="14"/>
  <c r="AF16" i="14" s="1"/>
  <c r="AF24" i="14" s="1"/>
  <c r="AH16" i="14"/>
  <c r="AJ16" i="14"/>
  <c r="AI16" i="14" s="1"/>
  <c r="AK16" i="14"/>
  <c r="AL16" i="14"/>
  <c r="AM16" i="14"/>
  <c r="AN16" i="14"/>
  <c r="AP16" i="14"/>
  <c r="AO16" i="14" s="1"/>
  <c r="AO24" i="14" s="1"/>
  <c r="AQ16" i="14"/>
  <c r="H23" i="14"/>
  <c r="I23" i="14"/>
  <c r="J23" i="14"/>
  <c r="L23" i="14"/>
  <c r="M23" i="14"/>
  <c r="N23" i="14"/>
  <c r="O23" i="14"/>
  <c r="P23" i="14"/>
  <c r="Q23" i="14"/>
  <c r="R23" i="14"/>
  <c r="S23" i="14"/>
  <c r="T23" i="14"/>
  <c r="U23" i="14"/>
  <c r="V23" i="14"/>
  <c r="X23" i="14"/>
  <c r="Y23" i="14"/>
  <c r="Z23" i="14"/>
  <c r="AA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Q23" i="14"/>
  <c r="I24" i="14"/>
  <c r="J24" i="14"/>
  <c r="L24" i="14"/>
  <c r="M24" i="14"/>
  <c r="N24" i="14"/>
  <c r="O24" i="14"/>
  <c r="P24" i="14"/>
  <c r="R24" i="14"/>
  <c r="S24" i="14"/>
  <c r="U24" i="14"/>
  <c r="V24" i="14"/>
  <c r="X24" i="14"/>
  <c r="Y24" i="14"/>
  <c r="Z24" i="14"/>
  <c r="AA24" i="14"/>
  <c r="AB24" i="14"/>
  <c r="AD24" i="14"/>
  <c r="AE24" i="14"/>
  <c r="AG24" i="14"/>
  <c r="AH24" i="14"/>
  <c r="AJ24" i="14"/>
  <c r="AK24" i="14"/>
  <c r="AL24" i="14"/>
  <c r="AM24" i="14"/>
  <c r="AN24" i="14"/>
  <c r="AP24" i="14"/>
  <c r="AQ24" i="14"/>
  <c r="H32" i="14"/>
  <c r="K32" i="14"/>
  <c r="K34" i="14" s="1"/>
  <c r="N32" i="14"/>
  <c r="Q32" i="14"/>
  <c r="T32" i="14"/>
  <c r="W32" i="14"/>
  <c r="W34" i="14" s="1"/>
  <c r="Z32" i="14"/>
  <c r="AC32" i="14"/>
  <c r="AF32" i="14"/>
  <c r="AI32" i="14"/>
  <c r="AI34" i="14" s="1"/>
  <c r="AL32" i="14"/>
  <c r="AO32" i="14"/>
  <c r="H33" i="14"/>
  <c r="K33" i="14"/>
  <c r="K35" i="14" s="1"/>
  <c r="N33" i="14"/>
  <c r="Q33" i="14"/>
  <c r="T33" i="14"/>
  <c r="W33" i="14"/>
  <c r="W35" i="14" s="1"/>
  <c r="Z33" i="14"/>
  <c r="AC33" i="14"/>
  <c r="AF33" i="14"/>
  <c r="AI33" i="14"/>
  <c r="AI35" i="14" s="1"/>
  <c r="AL33" i="14"/>
  <c r="AO33" i="14"/>
  <c r="H34" i="14"/>
  <c r="I34" i="14"/>
  <c r="J34" i="14"/>
  <c r="L34" i="14"/>
  <c r="M34" i="14"/>
  <c r="N34" i="14"/>
  <c r="O34" i="14"/>
  <c r="P34" i="14"/>
  <c r="Q34" i="14"/>
  <c r="R34" i="14"/>
  <c r="S34" i="14"/>
  <c r="U34" i="14"/>
  <c r="V34" i="14"/>
  <c r="T34" i="14" s="1"/>
  <c r="T36" i="14" s="1"/>
  <c r="X34" i="14"/>
  <c r="Y34" i="14"/>
  <c r="Z34" i="14"/>
  <c r="AA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Q34" i="14"/>
  <c r="H35" i="14"/>
  <c r="I35" i="14"/>
  <c r="J35" i="14"/>
  <c r="L35" i="14"/>
  <c r="M35" i="14"/>
  <c r="N35" i="14"/>
  <c r="O35" i="14"/>
  <c r="P35" i="14"/>
  <c r="Q35" i="14"/>
  <c r="R35" i="14"/>
  <c r="S35" i="14"/>
  <c r="T35" i="14"/>
  <c r="U35" i="14"/>
  <c r="V35" i="14"/>
  <c r="X35" i="14"/>
  <c r="Y35" i="14"/>
  <c r="Z35" i="14"/>
  <c r="AA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Q35" i="14"/>
  <c r="H36" i="14"/>
  <c r="I36" i="14"/>
  <c r="J36" i="14"/>
  <c r="L36" i="14"/>
  <c r="M36" i="14"/>
  <c r="N36" i="14"/>
  <c r="O36" i="14"/>
  <c r="P36" i="14"/>
  <c r="Q36" i="14"/>
  <c r="R36" i="14"/>
  <c r="S36" i="14"/>
  <c r="U36" i="14"/>
  <c r="V36" i="14"/>
  <c r="X36" i="14"/>
  <c r="Y36" i="14"/>
  <c r="Z36" i="14"/>
  <c r="AA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Q36" i="14"/>
  <c r="H40" i="14"/>
  <c r="K40" i="14"/>
  <c r="K53" i="14" s="1"/>
  <c r="N40" i="14"/>
  <c r="Q40" i="14"/>
  <c r="T40" i="14"/>
  <c r="W40" i="14"/>
  <c r="W53" i="14" s="1"/>
  <c r="Z40" i="14"/>
  <c r="AC40" i="14"/>
  <c r="AF40" i="14"/>
  <c r="AI40" i="14"/>
  <c r="AI53" i="14" s="1"/>
  <c r="AL40" i="14"/>
  <c r="AO40" i="14"/>
  <c r="H41" i="14"/>
  <c r="K41" i="14"/>
  <c r="N41" i="14"/>
  <c r="Q41" i="14"/>
  <c r="T41" i="14"/>
  <c r="W41" i="14"/>
  <c r="Z41" i="14"/>
  <c r="AC41" i="14"/>
  <c r="AF41" i="14"/>
  <c r="AI41" i="14"/>
  <c r="AL41" i="14"/>
  <c r="AO41" i="14"/>
  <c r="H42" i="14"/>
  <c r="K42" i="14"/>
  <c r="N42" i="14"/>
  <c r="Q42" i="14"/>
  <c r="T42" i="14"/>
  <c r="W42" i="14"/>
  <c r="Z42" i="14"/>
  <c r="AC42" i="14"/>
  <c r="AF42" i="14"/>
  <c r="AI42" i="14"/>
  <c r="AL42" i="14"/>
  <c r="AO42" i="14"/>
  <c r="H43" i="14"/>
  <c r="K43" i="14"/>
  <c r="N43" i="14"/>
  <c r="Q43" i="14"/>
  <c r="T43" i="14"/>
  <c r="W43" i="14"/>
  <c r="Z43" i="14"/>
  <c r="AC43" i="14"/>
  <c r="AF43" i="14"/>
  <c r="AI43" i="14"/>
  <c r="AL43" i="14"/>
  <c r="AO43" i="14"/>
  <c r="H44" i="14"/>
  <c r="K44" i="14"/>
  <c r="N44" i="14"/>
  <c r="Q44" i="14"/>
  <c r="T44" i="14"/>
  <c r="W44" i="14"/>
  <c r="Z44" i="14"/>
  <c r="AC44" i="14"/>
  <c r="AF44" i="14"/>
  <c r="AI44" i="14"/>
  <c r="AL44" i="14"/>
  <c r="AO44" i="14"/>
  <c r="H45" i="14"/>
  <c r="K45" i="14"/>
  <c r="N45" i="14"/>
  <c r="Q45" i="14"/>
  <c r="T45" i="14"/>
  <c r="W45" i="14"/>
  <c r="Z45" i="14"/>
  <c r="AC45" i="14"/>
  <c r="AF45" i="14"/>
  <c r="AI45" i="14"/>
  <c r="AL45" i="14"/>
  <c r="AO45" i="14"/>
  <c r="H46" i="14"/>
  <c r="K46" i="14"/>
  <c r="N46" i="14"/>
  <c r="Q46" i="14"/>
  <c r="T46" i="14"/>
  <c r="W46" i="14"/>
  <c r="Z46" i="14"/>
  <c r="AC46" i="14"/>
  <c r="AF46" i="14"/>
  <c r="AI46" i="14"/>
  <c r="AL46" i="14"/>
  <c r="AO46" i="14"/>
  <c r="H47" i="14"/>
  <c r="K47" i="14"/>
  <c r="N47" i="14"/>
  <c r="Q47" i="14"/>
  <c r="T47" i="14"/>
  <c r="W47" i="14"/>
  <c r="Z47" i="14"/>
  <c r="AC47" i="14"/>
  <c r="AF47" i="14"/>
  <c r="AI47" i="14"/>
  <c r="AL47" i="14"/>
  <c r="AO47" i="14"/>
  <c r="H48" i="14"/>
  <c r="K48" i="14"/>
  <c r="N48" i="14"/>
  <c r="Q48" i="14"/>
  <c r="T48" i="14"/>
  <c r="W48" i="14"/>
  <c r="Z48" i="14"/>
  <c r="AC48" i="14"/>
  <c r="AF48" i="14"/>
  <c r="AI48" i="14"/>
  <c r="AL48" i="14"/>
  <c r="AO48" i="14"/>
  <c r="H49" i="14"/>
  <c r="K49" i="14"/>
  <c r="N49" i="14"/>
  <c r="Q49" i="14"/>
  <c r="T49" i="14"/>
  <c r="W49" i="14"/>
  <c r="Z49" i="14"/>
  <c r="AC49" i="14"/>
  <c r="AF49" i="14"/>
  <c r="AI49" i="14"/>
  <c r="AL49" i="14"/>
  <c r="AO49" i="14"/>
  <c r="H50" i="14"/>
  <c r="K50" i="14"/>
  <c r="K54" i="14" s="1"/>
  <c r="N50" i="14"/>
  <c r="Q50" i="14"/>
  <c r="T50" i="14"/>
  <c r="W50" i="14"/>
  <c r="W54" i="14" s="1"/>
  <c r="Z50" i="14"/>
  <c r="AC50" i="14"/>
  <c r="AF50" i="14"/>
  <c r="AI50" i="14"/>
  <c r="AI54" i="14" s="1"/>
  <c r="AL50" i="14"/>
  <c r="AO50" i="14"/>
  <c r="H53" i="14"/>
  <c r="I53" i="14"/>
  <c r="I9" i="14" s="1"/>
  <c r="H9" i="14" s="1"/>
  <c r="J53" i="14"/>
  <c r="J9" i="14" s="1"/>
  <c r="L53" i="14"/>
  <c r="L9" i="14" s="1"/>
  <c r="M53" i="14"/>
  <c r="M9" i="14" s="1"/>
  <c r="N53" i="14"/>
  <c r="O53" i="14"/>
  <c r="O9" i="14" s="1"/>
  <c r="P53" i="14"/>
  <c r="P9" i="14" s="1"/>
  <c r="Q53" i="14"/>
  <c r="R53" i="14"/>
  <c r="R9" i="14" s="1"/>
  <c r="Q59" i="14" s="1"/>
  <c r="Q62" i="14" s="1"/>
  <c r="S53" i="14"/>
  <c r="S9" i="14" s="1"/>
  <c r="T53" i="14"/>
  <c r="U53" i="14"/>
  <c r="U9" i="14" s="1"/>
  <c r="V53" i="14"/>
  <c r="V9" i="14" s="1"/>
  <c r="X53" i="14"/>
  <c r="X9" i="14" s="1"/>
  <c r="Y53" i="14"/>
  <c r="Y9" i="14" s="1"/>
  <c r="Z53" i="14"/>
  <c r="AA53" i="14"/>
  <c r="AA9" i="14" s="1"/>
  <c r="Z9" i="14" s="1"/>
  <c r="AB53" i="14"/>
  <c r="AB9" i="14" s="1"/>
  <c r="AC53" i="14"/>
  <c r="AD53" i="14"/>
  <c r="AD9" i="14" s="1"/>
  <c r="AE53" i="14"/>
  <c r="AE9" i="14" s="1"/>
  <c r="AF53" i="14"/>
  <c r="AF55" i="14" s="1"/>
  <c r="AG53" i="14"/>
  <c r="AG9" i="14" s="1"/>
  <c r="AF9" i="14" s="1"/>
  <c r="AH53" i="14"/>
  <c r="AH9" i="14" s="1"/>
  <c r="AJ53" i="14"/>
  <c r="AJ9" i="14" s="1"/>
  <c r="AK53" i="14"/>
  <c r="AK9" i="14" s="1"/>
  <c r="AL53" i="14"/>
  <c r="AM53" i="14"/>
  <c r="AM9" i="14" s="1"/>
  <c r="AN53" i="14"/>
  <c r="AN9" i="14" s="1"/>
  <c r="AO53" i="14"/>
  <c r="AO55" i="14" s="1"/>
  <c r="AP53" i="14"/>
  <c r="AP9" i="14" s="1"/>
  <c r="AO59" i="14" s="1"/>
  <c r="AO62" i="14" s="1"/>
  <c r="AQ53" i="14"/>
  <c r="AQ9" i="14" s="1"/>
  <c r="H54" i="14"/>
  <c r="I54" i="14"/>
  <c r="I17" i="14" s="1"/>
  <c r="J64" i="14" s="1"/>
  <c r="J67" i="14" s="1"/>
  <c r="J54" i="14"/>
  <c r="J17" i="14" s="1"/>
  <c r="J25" i="14" s="1"/>
  <c r="L54" i="14"/>
  <c r="L17" i="14" s="1"/>
  <c r="M54" i="14"/>
  <c r="M17" i="14" s="1"/>
  <c r="M25" i="14" s="1"/>
  <c r="N54" i="14"/>
  <c r="O54" i="14"/>
  <c r="O17" i="14" s="1"/>
  <c r="P54" i="14"/>
  <c r="P17" i="14" s="1"/>
  <c r="Q54" i="14"/>
  <c r="R54" i="14"/>
  <c r="R17" i="14" s="1"/>
  <c r="Q64" i="14" s="1"/>
  <c r="Q67" i="14" s="1"/>
  <c r="S54" i="14"/>
  <c r="S17" i="14" s="1"/>
  <c r="S25" i="14" s="1"/>
  <c r="T54" i="14"/>
  <c r="U54" i="14"/>
  <c r="U17" i="14" s="1"/>
  <c r="V54" i="14"/>
  <c r="V17" i="14" s="1"/>
  <c r="V25" i="14" s="1"/>
  <c r="X54" i="14"/>
  <c r="X17" i="14" s="1"/>
  <c r="Y54" i="14"/>
  <c r="Y17" i="14" s="1"/>
  <c r="Z54" i="14"/>
  <c r="Z55" i="14" s="1"/>
  <c r="AA54" i="14"/>
  <c r="AA17" i="14" s="1"/>
  <c r="Z64" i="14" s="1"/>
  <c r="Z67" i="14" s="1"/>
  <c r="AB54" i="14"/>
  <c r="AB17" i="14" s="1"/>
  <c r="AB25" i="14" s="1"/>
  <c r="AC54" i="14"/>
  <c r="AD54" i="14"/>
  <c r="AD17" i="14" s="1"/>
  <c r="AE54" i="14"/>
  <c r="AE17" i="14" s="1"/>
  <c r="AE25" i="14" s="1"/>
  <c r="AF54" i="14"/>
  <c r="AG54" i="14"/>
  <c r="AG17" i="14" s="1"/>
  <c r="AH54" i="14"/>
  <c r="AH17" i="14" s="1"/>
  <c r="AH25" i="14" s="1"/>
  <c r="AJ54" i="14"/>
  <c r="AJ17" i="14" s="1"/>
  <c r="AK54" i="14"/>
  <c r="AK17" i="14" s="1"/>
  <c r="AK25" i="14" s="1"/>
  <c r="AL54" i="14"/>
  <c r="AM54" i="14"/>
  <c r="AM17" i="14" s="1"/>
  <c r="AN54" i="14"/>
  <c r="AN17" i="14" s="1"/>
  <c r="AN25" i="14" s="1"/>
  <c r="AO54" i="14"/>
  <c r="AP54" i="14"/>
  <c r="AP17" i="14" s="1"/>
  <c r="AQ54" i="14"/>
  <c r="AQ17" i="14" s="1"/>
  <c r="AQ25" i="14" s="1"/>
  <c r="H55" i="14"/>
  <c r="I55" i="14"/>
  <c r="L55" i="14"/>
  <c r="M55" i="14"/>
  <c r="N55" i="14"/>
  <c r="O55" i="14"/>
  <c r="P55" i="14"/>
  <c r="Q55" i="14"/>
  <c r="R55" i="14"/>
  <c r="S55" i="14"/>
  <c r="T55" i="14"/>
  <c r="V55" i="14"/>
  <c r="Y55" i="14"/>
  <c r="AA55" i="14"/>
  <c r="AC55" i="14"/>
  <c r="AE55" i="14"/>
  <c r="AG55" i="14"/>
  <c r="AJ55" i="14"/>
  <c r="AL55" i="14"/>
  <c r="AM55" i="14"/>
  <c r="AN55" i="14"/>
  <c r="AP55" i="14"/>
  <c r="AQ55" i="14"/>
  <c r="H58" i="14"/>
  <c r="J58" i="14"/>
  <c r="K58" i="14"/>
  <c r="M58" i="14"/>
  <c r="N58" i="14"/>
  <c r="N62" i="14" s="1"/>
  <c r="P58" i="14"/>
  <c r="Q58" i="14"/>
  <c r="S58" i="14"/>
  <c r="T58" i="14"/>
  <c r="V58" i="14"/>
  <c r="W58" i="14"/>
  <c r="Y58" i="14"/>
  <c r="Z58" i="14"/>
  <c r="AB58" i="14"/>
  <c r="AC58" i="14"/>
  <c r="AC62" i="14" s="1"/>
  <c r="AE58" i="14"/>
  <c r="AF58" i="14"/>
  <c r="AH58" i="14"/>
  <c r="AI58" i="14"/>
  <c r="AK58" i="14"/>
  <c r="AL58" i="14"/>
  <c r="AL62" i="14" s="1"/>
  <c r="AN58" i="14"/>
  <c r="AO58" i="14"/>
  <c r="AQ58" i="14"/>
  <c r="H59" i="14"/>
  <c r="K59" i="14"/>
  <c r="N59" i="14"/>
  <c r="P59" i="14"/>
  <c r="T59" i="14"/>
  <c r="V59" i="14"/>
  <c r="V62" i="14" s="1"/>
  <c r="V69" i="14" s="1"/>
  <c r="U70" i="14" s="1"/>
  <c r="W59" i="14"/>
  <c r="AB59" i="14"/>
  <c r="AC59" i="14"/>
  <c r="AF59" i="14"/>
  <c r="AI59" i="14"/>
  <c r="AL59" i="14"/>
  <c r="AN59" i="14"/>
  <c r="H62" i="14"/>
  <c r="K62" i="14"/>
  <c r="P62" i="14"/>
  <c r="T62" i="14"/>
  <c r="W62" i="14"/>
  <c r="AB62" i="14"/>
  <c r="AF62" i="14"/>
  <c r="AF69" i="14" s="1"/>
  <c r="AI62" i="14"/>
  <c r="AN62" i="14"/>
  <c r="H63" i="14"/>
  <c r="J63" i="14"/>
  <c r="K63" i="14"/>
  <c r="M63" i="14"/>
  <c r="N63" i="14"/>
  <c r="N67" i="14" s="1"/>
  <c r="P63" i="14"/>
  <c r="Q63" i="14"/>
  <c r="S63" i="14"/>
  <c r="T63" i="14"/>
  <c r="V63" i="14"/>
  <c r="W63" i="14"/>
  <c r="Y63" i="14"/>
  <c r="Z63" i="14"/>
  <c r="AB63" i="14"/>
  <c r="AC63" i="14"/>
  <c r="AC67" i="14" s="1"/>
  <c r="AE63" i="14"/>
  <c r="AF63" i="14"/>
  <c r="AH63" i="14"/>
  <c r="AI63" i="14"/>
  <c r="AK63" i="14"/>
  <c r="AL63" i="14"/>
  <c r="AL67" i="14" s="1"/>
  <c r="AN63" i="14"/>
  <c r="AO63" i="14"/>
  <c r="AQ63" i="14"/>
  <c r="H64" i="14"/>
  <c r="K64" i="14"/>
  <c r="N64" i="14"/>
  <c r="P64" i="14"/>
  <c r="T64" i="14"/>
  <c r="V64" i="14"/>
  <c r="V67" i="14" s="1"/>
  <c r="W64" i="14"/>
  <c r="AB64" i="14"/>
  <c r="AC64" i="14"/>
  <c r="AF64" i="14"/>
  <c r="AI64" i="14"/>
  <c r="AL64" i="14"/>
  <c r="AN64" i="14"/>
  <c r="H67" i="14"/>
  <c r="K67" i="14"/>
  <c r="P67" i="14"/>
  <c r="T67" i="14"/>
  <c r="W67" i="14"/>
  <c r="AB67" i="14"/>
  <c r="AF67" i="14"/>
  <c r="AI67" i="14"/>
  <c r="AI69" i="14" s="1"/>
  <c r="AN67" i="14"/>
  <c r="H69" i="14"/>
  <c r="K69" i="14"/>
  <c r="P69" i="14"/>
  <c r="T69" i="14"/>
  <c r="W69" i="14"/>
  <c r="AB69" i="14"/>
  <c r="AN69" i="14"/>
  <c r="H76" i="14"/>
  <c r="K76" i="14"/>
  <c r="N76" i="14"/>
  <c r="Q76" i="14"/>
  <c r="T76" i="14"/>
  <c r="W76" i="14"/>
  <c r="Z76" i="14"/>
  <c r="AC76" i="14"/>
  <c r="AF76" i="14"/>
  <c r="AI76" i="14"/>
  <c r="AL76" i="14"/>
  <c r="AO76" i="14"/>
  <c r="I77" i="14"/>
  <c r="H77" i="14" s="1"/>
  <c r="J77" i="14"/>
  <c r="K77" i="14"/>
  <c r="L77" i="14"/>
  <c r="M77" i="14"/>
  <c r="O77" i="14"/>
  <c r="N77" i="14" s="1"/>
  <c r="P77" i="14"/>
  <c r="R77" i="14"/>
  <c r="S77" i="14"/>
  <c r="Q77" i="14" s="1"/>
  <c r="U77" i="14"/>
  <c r="T77" i="14" s="1"/>
  <c r="V77" i="14"/>
  <c r="W77" i="14"/>
  <c r="X77" i="14"/>
  <c r="Y77" i="14"/>
  <c r="AA77" i="14"/>
  <c r="Z77" i="14" s="1"/>
  <c r="AB77" i="14"/>
  <c r="AD77" i="14"/>
  <c r="AE77" i="14"/>
  <c r="AC77" i="14" s="1"/>
  <c r="AG77" i="14"/>
  <c r="AF77" i="14" s="1"/>
  <c r="AH77" i="14"/>
  <c r="AI77" i="14"/>
  <c r="AJ77" i="14"/>
  <c r="AK77" i="14"/>
  <c r="AM77" i="14"/>
  <c r="AL77" i="14" s="1"/>
  <c r="AN77" i="14"/>
  <c r="AP77" i="14"/>
  <c r="AQ77" i="14"/>
  <c r="AO77" i="14" s="1"/>
  <c r="O78" i="14"/>
  <c r="N78" i="14" s="1"/>
  <c r="S78" i="14"/>
  <c r="AA78" i="14"/>
  <c r="H84" i="14"/>
  <c r="K84" i="14"/>
  <c r="N84" i="14"/>
  <c r="Q84" i="14"/>
  <c r="T84" i="14"/>
  <c r="W84" i="14"/>
  <c r="Z84" i="14"/>
  <c r="AC84" i="14"/>
  <c r="AF84" i="14"/>
  <c r="AI84" i="14"/>
  <c r="AL84" i="14"/>
  <c r="AO84" i="14"/>
  <c r="I85" i="14"/>
  <c r="H85" i="14" s="1"/>
  <c r="H93" i="14" s="1"/>
  <c r="J85" i="14"/>
  <c r="K85" i="14"/>
  <c r="L85" i="14"/>
  <c r="M85" i="14"/>
  <c r="O85" i="14"/>
  <c r="N85" i="14" s="1"/>
  <c r="N93" i="14" s="1"/>
  <c r="P85" i="14"/>
  <c r="R85" i="14"/>
  <c r="S85" i="14"/>
  <c r="Q85" i="14" s="1"/>
  <c r="Q93" i="14" s="1"/>
  <c r="U85" i="14"/>
  <c r="T85" i="14" s="1"/>
  <c r="T93" i="14" s="1"/>
  <c r="V85" i="14"/>
  <c r="W85" i="14"/>
  <c r="X85" i="14"/>
  <c r="Y85" i="14"/>
  <c r="AA85" i="14"/>
  <c r="Z85" i="14" s="1"/>
  <c r="AB85" i="14"/>
  <c r="AD85" i="14"/>
  <c r="AE85" i="14"/>
  <c r="AC85" i="14" s="1"/>
  <c r="AC93" i="14" s="1"/>
  <c r="AG85" i="14"/>
  <c r="AF85" i="14" s="1"/>
  <c r="AH85" i="14"/>
  <c r="AI85" i="14"/>
  <c r="AJ85" i="14"/>
  <c r="AK85" i="14"/>
  <c r="AM85" i="14"/>
  <c r="AL85" i="14" s="1"/>
  <c r="AL93" i="14" s="1"/>
  <c r="AN85" i="14"/>
  <c r="AP85" i="14"/>
  <c r="AQ85" i="14"/>
  <c r="AO85" i="14" s="1"/>
  <c r="O86" i="14"/>
  <c r="S86" i="14"/>
  <c r="AA86" i="14"/>
  <c r="Z86" i="14" s="1"/>
  <c r="AE86" i="14"/>
  <c r="AM86" i="14"/>
  <c r="AQ86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I93" i="14"/>
  <c r="J93" i="14"/>
  <c r="K93" i="14"/>
  <c r="L93" i="14"/>
  <c r="M93" i="14"/>
  <c r="O93" i="14"/>
  <c r="P93" i="14"/>
  <c r="R93" i="14"/>
  <c r="S93" i="14"/>
  <c r="U93" i="14"/>
  <c r="V93" i="14"/>
  <c r="W93" i="14"/>
  <c r="X93" i="14"/>
  <c r="Y93" i="14"/>
  <c r="AA93" i="14"/>
  <c r="AB93" i="14"/>
  <c r="AD93" i="14"/>
  <c r="AE93" i="14"/>
  <c r="AG93" i="14"/>
  <c r="AH93" i="14"/>
  <c r="AI93" i="14"/>
  <c r="AJ93" i="14"/>
  <c r="AK93" i="14"/>
  <c r="AM93" i="14"/>
  <c r="AN93" i="14"/>
  <c r="AP93" i="14"/>
  <c r="AQ93" i="14"/>
  <c r="O94" i="14"/>
  <c r="S94" i="14"/>
  <c r="AA94" i="14"/>
  <c r="AS95" i="14"/>
  <c r="H101" i="14"/>
  <c r="K101" i="14"/>
  <c r="K103" i="14" s="1"/>
  <c r="N101" i="14"/>
  <c r="Q101" i="14"/>
  <c r="T101" i="14"/>
  <c r="W101" i="14"/>
  <c r="W103" i="14" s="1"/>
  <c r="Z101" i="14"/>
  <c r="AC101" i="14"/>
  <c r="AF101" i="14"/>
  <c r="AI101" i="14"/>
  <c r="AI103" i="14" s="1"/>
  <c r="AL101" i="14"/>
  <c r="AO101" i="14"/>
  <c r="H102" i="14"/>
  <c r="K102" i="14"/>
  <c r="K104" i="14" s="1"/>
  <c r="N102" i="14"/>
  <c r="Q102" i="14"/>
  <c r="T102" i="14"/>
  <c r="W102" i="14"/>
  <c r="W104" i="14" s="1"/>
  <c r="Z102" i="14"/>
  <c r="AC102" i="14"/>
  <c r="AF102" i="14"/>
  <c r="AI102" i="14"/>
  <c r="AI104" i="14" s="1"/>
  <c r="AL102" i="14"/>
  <c r="AO102" i="14"/>
  <c r="H103" i="14"/>
  <c r="I103" i="14"/>
  <c r="J103" i="14"/>
  <c r="L103" i="14"/>
  <c r="M103" i="14"/>
  <c r="N103" i="14"/>
  <c r="O103" i="14"/>
  <c r="P103" i="14"/>
  <c r="Q103" i="14"/>
  <c r="R103" i="14"/>
  <c r="S103" i="14"/>
  <c r="T103" i="14"/>
  <c r="U103" i="14"/>
  <c r="V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J103" i="14"/>
  <c r="AK103" i="14"/>
  <c r="AL103" i="14"/>
  <c r="AM103" i="14"/>
  <c r="AN103" i="14"/>
  <c r="AO103" i="14"/>
  <c r="AP103" i="14"/>
  <c r="AQ103" i="14"/>
  <c r="H104" i="14"/>
  <c r="I104" i="14"/>
  <c r="J104" i="14"/>
  <c r="L104" i="14"/>
  <c r="M104" i="14"/>
  <c r="N104" i="14"/>
  <c r="O104" i="14"/>
  <c r="P104" i="14"/>
  <c r="Q104" i="14"/>
  <c r="R104" i="14"/>
  <c r="S104" i="14"/>
  <c r="T104" i="14"/>
  <c r="U104" i="14"/>
  <c r="V104" i="14"/>
  <c r="X104" i="14"/>
  <c r="Y104" i="14"/>
  <c r="Z104" i="14"/>
  <c r="AA104" i="14"/>
  <c r="AB104" i="14"/>
  <c r="AC104" i="14"/>
  <c r="AD104" i="14"/>
  <c r="AE104" i="14"/>
  <c r="AF104" i="14"/>
  <c r="AG104" i="14"/>
  <c r="AH104" i="14"/>
  <c r="AJ104" i="14"/>
  <c r="AK104" i="14"/>
  <c r="AL104" i="14"/>
  <c r="AM104" i="14"/>
  <c r="AN104" i="14"/>
  <c r="AO104" i="14"/>
  <c r="AP104" i="14"/>
  <c r="AQ104" i="14"/>
  <c r="H105" i="14"/>
  <c r="I105" i="14"/>
  <c r="J105" i="14"/>
  <c r="L105" i="14"/>
  <c r="M105" i="14"/>
  <c r="N105" i="14"/>
  <c r="O105" i="14"/>
  <c r="P105" i="14"/>
  <c r="Q105" i="14"/>
  <c r="R105" i="14"/>
  <c r="S105" i="14"/>
  <c r="T105" i="14"/>
  <c r="U105" i="14"/>
  <c r="V105" i="14"/>
  <c r="X105" i="14"/>
  <c r="Y105" i="14"/>
  <c r="Z105" i="14"/>
  <c r="AA105" i="14"/>
  <c r="AB105" i="14"/>
  <c r="AC105" i="14"/>
  <c r="AD105" i="14"/>
  <c r="AE105" i="14"/>
  <c r="AF105" i="14"/>
  <c r="AG105" i="14"/>
  <c r="AH105" i="14"/>
  <c r="AJ105" i="14"/>
  <c r="AK105" i="14"/>
  <c r="AL105" i="14"/>
  <c r="AM105" i="14"/>
  <c r="AN105" i="14"/>
  <c r="AO105" i="14"/>
  <c r="AP105" i="14"/>
  <c r="AQ105" i="14"/>
  <c r="H109" i="14"/>
  <c r="K109" i="14"/>
  <c r="K122" i="14" s="1"/>
  <c r="N109" i="14"/>
  <c r="Q109" i="14"/>
  <c r="T109" i="14"/>
  <c r="W109" i="14"/>
  <c r="W122" i="14" s="1"/>
  <c r="Z109" i="14"/>
  <c r="AC109" i="14"/>
  <c r="AF109" i="14"/>
  <c r="AI109" i="14"/>
  <c r="AI122" i="14" s="1"/>
  <c r="AL109" i="14"/>
  <c r="AO109" i="14"/>
  <c r="H110" i="14"/>
  <c r="K110" i="14"/>
  <c r="N110" i="14"/>
  <c r="Q110" i="14"/>
  <c r="T110" i="14"/>
  <c r="W110" i="14"/>
  <c r="Z110" i="14"/>
  <c r="AC110" i="14"/>
  <c r="AF110" i="14"/>
  <c r="AI110" i="14"/>
  <c r="AL110" i="14"/>
  <c r="AO110" i="14"/>
  <c r="H111" i="14"/>
  <c r="K111" i="14"/>
  <c r="N111" i="14"/>
  <c r="Q111" i="14"/>
  <c r="T111" i="14"/>
  <c r="W111" i="14"/>
  <c r="Z111" i="14"/>
  <c r="AC111" i="14"/>
  <c r="AF111" i="14"/>
  <c r="AI111" i="14"/>
  <c r="AL111" i="14"/>
  <c r="AO111" i="14"/>
  <c r="H112" i="14"/>
  <c r="K112" i="14"/>
  <c r="N112" i="14"/>
  <c r="Q112" i="14"/>
  <c r="T112" i="14"/>
  <c r="W112" i="14"/>
  <c r="Z112" i="14"/>
  <c r="AC112" i="14"/>
  <c r="AF112" i="14"/>
  <c r="AI112" i="14"/>
  <c r="AL112" i="14"/>
  <c r="AO112" i="14"/>
  <c r="H113" i="14"/>
  <c r="K113" i="14"/>
  <c r="N113" i="14"/>
  <c r="Q113" i="14"/>
  <c r="T113" i="14"/>
  <c r="W113" i="14"/>
  <c r="Z113" i="14"/>
  <c r="AC113" i="14"/>
  <c r="AF113" i="14"/>
  <c r="AI113" i="14"/>
  <c r="AL113" i="14"/>
  <c r="AO113" i="14"/>
  <c r="H114" i="14"/>
  <c r="K114" i="14"/>
  <c r="N114" i="14"/>
  <c r="Q114" i="14"/>
  <c r="T114" i="14"/>
  <c r="W114" i="14"/>
  <c r="Z114" i="14"/>
  <c r="AC114" i="14"/>
  <c r="AF114" i="14"/>
  <c r="AI114" i="14"/>
  <c r="AL114" i="14"/>
  <c r="AO114" i="14"/>
  <c r="H115" i="14"/>
  <c r="K115" i="14"/>
  <c r="N115" i="14"/>
  <c r="Q115" i="14"/>
  <c r="T115" i="14"/>
  <c r="W115" i="14"/>
  <c r="Z115" i="14"/>
  <c r="AC115" i="14"/>
  <c r="AF115" i="14"/>
  <c r="AI115" i="14"/>
  <c r="AL115" i="14"/>
  <c r="AO115" i="14"/>
  <c r="H116" i="14"/>
  <c r="K116" i="14"/>
  <c r="N116" i="14"/>
  <c r="Q116" i="14"/>
  <c r="T116" i="14"/>
  <c r="W116" i="14"/>
  <c r="Z116" i="14"/>
  <c r="AC116" i="14"/>
  <c r="AF116" i="14"/>
  <c r="AI116" i="14"/>
  <c r="AL116" i="14"/>
  <c r="AO116" i="14"/>
  <c r="H117" i="14"/>
  <c r="K117" i="14"/>
  <c r="N117" i="14"/>
  <c r="Q117" i="14"/>
  <c r="T117" i="14"/>
  <c r="W117" i="14"/>
  <c r="Z117" i="14"/>
  <c r="AC117" i="14"/>
  <c r="AF117" i="14"/>
  <c r="AI117" i="14"/>
  <c r="AL117" i="14"/>
  <c r="AO117" i="14"/>
  <c r="H118" i="14"/>
  <c r="K118" i="14"/>
  <c r="N118" i="14"/>
  <c r="Q118" i="14"/>
  <c r="T118" i="14"/>
  <c r="W118" i="14"/>
  <c r="Z118" i="14"/>
  <c r="AC118" i="14"/>
  <c r="AF118" i="14"/>
  <c r="AI118" i="14"/>
  <c r="AL118" i="14"/>
  <c r="AO118" i="14"/>
  <c r="H119" i="14"/>
  <c r="K119" i="14"/>
  <c r="K123" i="14" s="1"/>
  <c r="N119" i="14"/>
  <c r="Q119" i="14"/>
  <c r="T119" i="14"/>
  <c r="W119" i="14"/>
  <c r="W123" i="14" s="1"/>
  <c r="Z119" i="14"/>
  <c r="AC119" i="14"/>
  <c r="AF119" i="14"/>
  <c r="AI119" i="14"/>
  <c r="AI123" i="14" s="1"/>
  <c r="AL119" i="14"/>
  <c r="AO119" i="14"/>
  <c r="H120" i="14"/>
  <c r="K120" i="14"/>
  <c r="N120" i="14"/>
  <c r="Q120" i="14"/>
  <c r="T120" i="14"/>
  <c r="W120" i="14"/>
  <c r="Z120" i="14"/>
  <c r="AC120" i="14"/>
  <c r="AF120" i="14"/>
  <c r="AI120" i="14"/>
  <c r="AL120" i="14"/>
  <c r="AO120" i="14"/>
  <c r="H121" i="14"/>
  <c r="K121" i="14"/>
  <c r="N121" i="14"/>
  <c r="Q121" i="14"/>
  <c r="T121" i="14"/>
  <c r="W121" i="14"/>
  <c r="Z121" i="14"/>
  <c r="AC121" i="14"/>
  <c r="AF121" i="14"/>
  <c r="AI121" i="14"/>
  <c r="AL121" i="14"/>
  <c r="AO121" i="14"/>
  <c r="H122" i="14"/>
  <c r="I122" i="14"/>
  <c r="I78" i="14" s="1"/>
  <c r="J122" i="14"/>
  <c r="J78" i="14" s="1"/>
  <c r="L122" i="14"/>
  <c r="L78" i="14" s="1"/>
  <c r="M122" i="14"/>
  <c r="M78" i="14" s="1"/>
  <c r="N122" i="14"/>
  <c r="O122" i="14"/>
  <c r="P122" i="14"/>
  <c r="P78" i="14" s="1"/>
  <c r="P128" i="14" s="1"/>
  <c r="P131" i="14" s="1"/>
  <c r="Q122" i="14"/>
  <c r="R122" i="14"/>
  <c r="R78" i="14" s="1"/>
  <c r="S122" i="14"/>
  <c r="T122" i="14"/>
  <c r="U122" i="14"/>
  <c r="U78" i="14" s="1"/>
  <c r="V122" i="14"/>
  <c r="V78" i="14" s="1"/>
  <c r="T128" i="14" s="1"/>
  <c r="T131" i="14" s="1"/>
  <c r="X122" i="14"/>
  <c r="X78" i="14" s="1"/>
  <c r="Y122" i="14"/>
  <c r="Y78" i="14" s="1"/>
  <c r="Z122" i="14"/>
  <c r="AA122" i="14"/>
  <c r="AB122" i="14"/>
  <c r="AB78" i="14" s="1"/>
  <c r="AB128" i="14" s="1"/>
  <c r="AB131" i="14" s="1"/>
  <c r="AC122" i="14"/>
  <c r="AD122" i="14"/>
  <c r="AD78" i="14" s="1"/>
  <c r="AE122" i="14"/>
  <c r="AE78" i="14" s="1"/>
  <c r="AE94" i="14" s="1"/>
  <c r="AF122" i="14"/>
  <c r="AG122" i="14"/>
  <c r="AG78" i="14" s="1"/>
  <c r="AH122" i="14"/>
  <c r="AH78" i="14" s="1"/>
  <c r="AJ122" i="14"/>
  <c r="AJ78" i="14" s="1"/>
  <c r="AI128" i="14" s="1"/>
  <c r="AI131" i="14" s="1"/>
  <c r="AI138" i="14" s="1"/>
  <c r="AK122" i="14"/>
  <c r="AK78" i="14" s="1"/>
  <c r="AL122" i="14"/>
  <c r="AM122" i="14"/>
  <c r="AM78" i="14" s="1"/>
  <c r="AN122" i="14"/>
  <c r="AN78" i="14" s="1"/>
  <c r="AL128" i="14" s="1"/>
  <c r="AL131" i="14" s="1"/>
  <c r="AL138" i="14" s="1"/>
  <c r="AO122" i="14"/>
  <c r="AP122" i="14"/>
  <c r="AP78" i="14" s="1"/>
  <c r="AQ122" i="14"/>
  <c r="AQ78" i="14" s="1"/>
  <c r="AQ94" i="14" s="1"/>
  <c r="H123" i="14"/>
  <c r="I123" i="14"/>
  <c r="I86" i="14" s="1"/>
  <c r="J123" i="14"/>
  <c r="J86" i="14" s="1"/>
  <c r="L123" i="14"/>
  <c r="L86" i="14" s="1"/>
  <c r="K133" i="14" s="1"/>
  <c r="M123" i="14"/>
  <c r="M86" i="14" s="1"/>
  <c r="M94" i="14" s="1"/>
  <c r="N123" i="14"/>
  <c r="O123" i="14"/>
  <c r="P123" i="14"/>
  <c r="P86" i="14" s="1"/>
  <c r="Q123" i="14"/>
  <c r="R123" i="14"/>
  <c r="R86" i="14" s="1"/>
  <c r="S123" i="14"/>
  <c r="T123" i="14"/>
  <c r="U123" i="14"/>
  <c r="U86" i="14" s="1"/>
  <c r="V123" i="14"/>
  <c r="V86" i="14" s="1"/>
  <c r="V94" i="14" s="1"/>
  <c r="X123" i="14"/>
  <c r="X86" i="14" s="1"/>
  <c r="Y123" i="14"/>
  <c r="Y86" i="14" s="1"/>
  <c r="Y94" i="14" s="1"/>
  <c r="Z123" i="14"/>
  <c r="AA123" i="14"/>
  <c r="AB123" i="14"/>
  <c r="AB86" i="14" s="1"/>
  <c r="AC123" i="14"/>
  <c r="AD123" i="14"/>
  <c r="AD86" i="14" s="1"/>
  <c r="AE123" i="14"/>
  <c r="AF123" i="14"/>
  <c r="AG123" i="14"/>
  <c r="AG86" i="14" s="1"/>
  <c r="AH123" i="14"/>
  <c r="AH86" i="14" s="1"/>
  <c r="AH94" i="14" s="1"/>
  <c r="AJ123" i="14"/>
  <c r="AJ86" i="14" s="1"/>
  <c r="AI133" i="14" s="1"/>
  <c r="AI136" i="14" s="1"/>
  <c r="AK123" i="14"/>
  <c r="AK86" i="14" s="1"/>
  <c r="AL123" i="14"/>
  <c r="AM123" i="14"/>
  <c r="AN123" i="14"/>
  <c r="AN86" i="14" s="1"/>
  <c r="AO123" i="14"/>
  <c r="AP123" i="14"/>
  <c r="AP86" i="14" s="1"/>
  <c r="AQ123" i="14"/>
  <c r="H124" i="14"/>
  <c r="I124" i="14"/>
  <c r="J124" i="14"/>
  <c r="L124" i="14"/>
  <c r="M124" i="14"/>
  <c r="N124" i="14"/>
  <c r="O124" i="14"/>
  <c r="P124" i="14"/>
  <c r="Q124" i="14"/>
  <c r="R124" i="14"/>
  <c r="S124" i="14"/>
  <c r="T124" i="14"/>
  <c r="U124" i="14"/>
  <c r="V124" i="14"/>
  <c r="X124" i="14"/>
  <c r="Y124" i="14"/>
  <c r="Z124" i="14"/>
  <c r="AA124" i="14"/>
  <c r="AB124" i="14"/>
  <c r="AC124" i="14"/>
  <c r="AD124" i="14"/>
  <c r="AE124" i="14"/>
  <c r="AF124" i="14"/>
  <c r="AG124" i="14"/>
  <c r="AH124" i="14"/>
  <c r="AJ124" i="14"/>
  <c r="AK124" i="14"/>
  <c r="AL124" i="14"/>
  <c r="AM124" i="14"/>
  <c r="AN124" i="14"/>
  <c r="AO124" i="14"/>
  <c r="AP124" i="14"/>
  <c r="AQ124" i="14"/>
  <c r="H127" i="14"/>
  <c r="J127" i="14"/>
  <c r="K127" i="14"/>
  <c r="M127" i="14"/>
  <c r="N127" i="14"/>
  <c r="P127" i="14"/>
  <c r="Q127" i="14"/>
  <c r="S127" i="14"/>
  <c r="T127" i="14"/>
  <c r="V127" i="14"/>
  <c r="W127" i="14"/>
  <c r="Y127" i="14"/>
  <c r="Z127" i="14"/>
  <c r="AB127" i="14"/>
  <c r="AC127" i="14"/>
  <c r="AE127" i="14"/>
  <c r="AF127" i="14"/>
  <c r="AH127" i="14"/>
  <c r="AI127" i="14"/>
  <c r="AK127" i="14"/>
  <c r="AL127" i="14"/>
  <c r="AN127" i="14"/>
  <c r="AO127" i="14"/>
  <c r="AQ127" i="14"/>
  <c r="N128" i="14"/>
  <c r="Z128" i="14"/>
  <c r="Z131" i="14" s="1"/>
  <c r="Z138" i="14" s="1"/>
  <c r="AF128" i="14"/>
  <c r="AO128" i="14"/>
  <c r="N131" i="14"/>
  <c r="AF131" i="14"/>
  <c r="AO131" i="14"/>
  <c r="H132" i="14"/>
  <c r="J132" i="14"/>
  <c r="K132" i="14"/>
  <c r="M132" i="14"/>
  <c r="N132" i="14"/>
  <c r="N136" i="14" s="1"/>
  <c r="P132" i="14"/>
  <c r="Q132" i="14"/>
  <c r="S132" i="14"/>
  <c r="T132" i="14"/>
  <c r="V132" i="14"/>
  <c r="W132" i="14"/>
  <c r="Y132" i="14"/>
  <c r="Z132" i="14"/>
  <c r="Z136" i="14" s="1"/>
  <c r="AB132" i="14"/>
  <c r="AC132" i="14"/>
  <c r="AE132" i="14"/>
  <c r="AF132" i="14"/>
  <c r="AH132" i="14"/>
  <c r="AI132" i="14"/>
  <c r="AK132" i="14"/>
  <c r="AL132" i="14"/>
  <c r="AL136" i="14" s="1"/>
  <c r="AN132" i="14"/>
  <c r="AO132" i="14"/>
  <c r="AO136" i="14" s="1"/>
  <c r="AO138" i="14" s="1"/>
  <c r="AQ132" i="14"/>
  <c r="H133" i="14"/>
  <c r="N133" i="14"/>
  <c r="Q133" i="14"/>
  <c r="T133" i="14"/>
  <c r="Z133" i="14"/>
  <c r="AC133" i="14"/>
  <c r="AF133" i="14"/>
  <c r="AL133" i="14"/>
  <c r="AO133" i="14"/>
  <c r="AS134" i="14"/>
  <c r="F144" i="14"/>
  <c r="H7" i="13"/>
  <c r="K7" i="13"/>
  <c r="K19" i="13" s="1"/>
  <c r="N7" i="13"/>
  <c r="Q7" i="13"/>
  <c r="T7" i="13"/>
  <c r="W7" i="13"/>
  <c r="W19" i="13" s="1"/>
  <c r="Z7" i="13"/>
  <c r="AC7" i="13"/>
  <c r="AF7" i="13"/>
  <c r="AI7" i="13"/>
  <c r="AI19" i="13" s="1"/>
  <c r="AL7" i="13"/>
  <c r="AO7" i="13"/>
  <c r="H13" i="13"/>
  <c r="K13" i="13"/>
  <c r="N13" i="13"/>
  <c r="Q13" i="13"/>
  <c r="T13" i="13"/>
  <c r="W13" i="13"/>
  <c r="Z13" i="13"/>
  <c r="AC13" i="13"/>
  <c r="AF13" i="13"/>
  <c r="AI13" i="13"/>
  <c r="AL13" i="13"/>
  <c r="AO13" i="13"/>
  <c r="H19" i="13"/>
  <c r="I19" i="13"/>
  <c r="J19" i="13"/>
  <c r="L19" i="13"/>
  <c r="M19" i="13"/>
  <c r="N19" i="13"/>
  <c r="O19" i="13"/>
  <c r="P19" i="13"/>
  <c r="Q19" i="13"/>
  <c r="R19" i="13"/>
  <c r="S19" i="13"/>
  <c r="T19" i="13"/>
  <c r="U19" i="13"/>
  <c r="V19" i="13"/>
  <c r="X19" i="13"/>
  <c r="Y19" i="13"/>
  <c r="Z19" i="13"/>
  <c r="AA19" i="13"/>
  <c r="AB19" i="13"/>
  <c r="AC19" i="13"/>
  <c r="AD19" i="13"/>
  <c r="AE19" i="13"/>
  <c r="AF19" i="13"/>
  <c r="AG19" i="13"/>
  <c r="AH19" i="13"/>
  <c r="AJ19" i="13"/>
  <c r="AK19" i="13"/>
  <c r="AL19" i="13"/>
  <c r="AM19" i="13"/>
  <c r="AN19" i="13"/>
  <c r="AO19" i="13"/>
  <c r="AP19" i="13"/>
  <c r="AQ19" i="13"/>
  <c r="H26" i="13"/>
  <c r="K26" i="13"/>
  <c r="N26" i="13"/>
  <c r="Q26" i="13"/>
  <c r="Q33" i="13" s="1"/>
  <c r="T26" i="13"/>
  <c r="W26" i="13"/>
  <c r="Z26" i="13"/>
  <c r="AC26" i="13"/>
  <c r="AC33" i="13" s="1"/>
  <c r="AF26" i="13"/>
  <c r="AI26" i="13"/>
  <c r="AL26" i="13"/>
  <c r="AO26" i="13"/>
  <c r="AO33" i="13" s="1"/>
  <c r="H27" i="13"/>
  <c r="K27" i="13"/>
  <c r="N27" i="13"/>
  <c r="Q27" i="13"/>
  <c r="T27" i="13"/>
  <c r="W27" i="13"/>
  <c r="Z27" i="13"/>
  <c r="AC27" i="13"/>
  <c r="AF27" i="13"/>
  <c r="AI27" i="13"/>
  <c r="AL27" i="13"/>
  <c r="AO27" i="13"/>
  <c r="H28" i="13"/>
  <c r="K28" i="13"/>
  <c r="N28" i="13"/>
  <c r="Q28" i="13"/>
  <c r="T28" i="13"/>
  <c r="W28" i="13"/>
  <c r="Z28" i="13"/>
  <c r="AC28" i="13"/>
  <c r="AF28" i="13"/>
  <c r="AI28" i="13"/>
  <c r="AL28" i="13"/>
  <c r="AO28" i="13"/>
  <c r="H29" i="13"/>
  <c r="K29" i="13"/>
  <c r="N29" i="13"/>
  <c r="Q29" i="13"/>
  <c r="T29" i="13"/>
  <c r="W29" i="13"/>
  <c r="Z29" i="13"/>
  <c r="AC29" i="13"/>
  <c r="AF29" i="13"/>
  <c r="AI29" i="13"/>
  <c r="AL29" i="13"/>
  <c r="AO29" i="13"/>
  <c r="H30" i="13"/>
  <c r="K30" i="13"/>
  <c r="N30" i="13"/>
  <c r="Q30" i="13"/>
  <c r="Q34" i="13" s="1"/>
  <c r="T30" i="13"/>
  <c r="W30" i="13"/>
  <c r="Z30" i="13"/>
  <c r="AC30" i="13"/>
  <c r="AC34" i="13" s="1"/>
  <c r="AF30" i="13"/>
  <c r="AI30" i="13"/>
  <c r="AL30" i="13"/>
  <c r="AO30" i="13"/>
  <c r="AO34" i="13" s="1"/>
  <c r="H31" i="13"/>
  <c r="K31" i="13"/>
  <c r="N31" i="13"/>
  <c r="Q31" i="13"/>
  <c r="T31" i="13"/>
  <c r="W31" i="13"/>
  <c r="Z31" i="13"/>
  <c r="AC31" i="13"/>
  <c r="AF31" i="13"/>
  <c r="AI31" i="13"/>
  <c r="AL31" i="13"/>
  <c r="AO31" i="13"/>
  <c r="H32" i="13"/>
  <c r="K32" i="13"/>
  <c r="N32" i="13"/>
  <c r="Q32" i="13"/>
  <c r="T32" i="13"/>
  <c r="W32" i="13"/>
  <c r="Z32" i="13"/>
  <c r="AC32" i="13"/>
  <c r="AF32" i="13"/>
  <c r="AI32" i="13"/>
  <c r="AL32" i="13"/>
  <c r="AO32" i="13"/>
  <c r="H33" i="13"/>
  <c r="I33" i="13"/>
  <c r="I8" i="13" s="1"/>
  <c r="J33" i="13"/>
  <c r="J8" i="13" s="1"/>
  <c r="K33" i="13"/>
  <c r="L33" i="13"/>
  <c r="L8" i="13" s="1"/>
  <c r="M33" i="13"/>
  <c r="M8" i="13" s="1"/>
  <c r="N33" i="13"/>
  <c r="O33" i="13"/>
  <c r="O8" i="13" s="1"/>
  <c r="P33" i="13"/>
  <c r="P8" i="13" s="1"/>
  <c r="R33" i="13"/>
  <c r="R8" i="13" s="1"/>
  <c r="S33" i="13"/>
  <c r="S8" i="13" s="1"/>
  <c r="T33" i="13"/>
  <c r="U33" i="13"/>
  <c r="U8" i="13" s="1"/>
  <c r="V33" i="13"/>
  <c r="V8" i="13" s="1"/>
  <c r="W33" i="13"/>
  <c r="X33" i="13"/>
  <c r="X8" i="13" s="1"/>
  <c r="Y33" i="13"/>
  <c r="Y8" i="13" s="1"/>
  <c r="Z33" i="13"/>
  <c r="AA33" i="13"/>
  <c r="AA8" i="13" s="1"/>
  <c r="AB33" i="13"/>
  <c r="AB8" i="13" s="1"/>
  <c r="AD33" i="13"/>
  <c r="AD8" i="13" s="1"/>
  <c r="AE33" i="13"/>
  <c r="AE8" i="13" s="1"/>
  <c r="AF33" i="13"/>
  <c r="AG33" i="13"/>
  <c r="AG8" i="13" s="1"/>
  <c r="AH33" i="13"/>
  <c r="AH8" i="13" s="1"/>
  <c r="AI33" i="13"/>
  <c r="AJ33" i="13"/>
  <c r="AJ8" i="13" s="1"/>
  <c r="AK33" i="13"/>
  <c r="AK8" i="13" s="1"/>
  <c r="AL33" i="13"/>
  <c r="AM33" i="13"/>
  <c r="AM8" i="13" s="1"/>
  <c r="AN33" i="13"/>
  <c r="AN8" i="13" s="1"/>
  <c r="AP33" i="13"/>
  <c r="AP8" i="13" s="1"/>
  <c r="AQ33" i="13"/>
  <c r="AQ8" i="13" s="1"/>
  <c r="H34" i="13"/>
  <c r="I34" i="13"/>
  <c r="I14" i="13" s="1"/>
  <c r="J34" i="13"/>
  <c r="J14" i="13" s="1"/>
  <c r="K34" i="13"/>
  <c r="L34" i="13"/>
  <c r="L14" i="13" s="1"/>
  <c r="M34" i="13"/>
  <c r="M14" i="13" s="1"/>
  <c r="N34" i="13"/>
  <c r="O34" i="13"/>
  <c r="O14" i="13" s="1"/>
  <c r="P34" i="13"/>
  <c r="P14" i="13" s="1"/>
  <c r="R34" i="13"/>
  <c r="R14" i="13" s="1"/>
  <c r="S34" i="13"/>
  <c r="S14" i="13" s="1"/>
  <c r="T34" i="13"/>
  <c r="U34" i="13"/>
  <c r="U14" i="13" s="1"/>
  <c r="V34" i="13"/>
  <c r="V14" i="13" s="1"/>
  <c r="W34" i="13"/>
  <c r="X34" i="13"/>
  <c r="X14" i="13" s="1"/>
  <c r="Y34" i="13"/>
  <c r="Y14" i="13" s="1"/>
  <c r="Z34" i="13"/>
  <c r="AA34" i="13"/>
  <c r="AA14" i="13" s="1"/>
  <c r="AB34" i="13"/>
  <c r="AB14" i="13" s="1"/>
  <c r="AD34" i="13"/>
  <c r="AD14" i="13" s="1"/>
  <c r="AE34" i="13"/>
  <c r="AE14" i="13" s="1"/>
  <c r="AF34" i="13"/>
  <c r="AG34" i="13"/>
  <c r="AG14" i="13" s="1"/>
  <c r="AH34" i="13"/>
  <c r="AH14" i="13" s="1"/>
  <c r="AI34" i="13"/>
  <c r="AJ34" i="13"/>
  <c r="AJ14" i="13" s="1"/>
  <c r="AK34" i="13"/>
  <c r="AK14" i="13" s="1"/>
  <c r="AL34" i="13"/>
  <c r="AM34" i="13"/>
  <c r="AM14" i="13" s="1"/>
  <c r="AN34" i="13"/>
  <c r="AN14" i="13" s="1"/>
  <c r="AP34" i="13"/>
  <c r="AP14" i="13" s="1"/>
  <c r="AQ34" i="13"/>
  <c r="AQ14" i="13" s="1"/>
  <c r="H35" i="13"/>
  <c r="I35" i="13"/>
  <c r="J35" i="13"/>
  <c r="K35" i="13"/>
  <c r="L35" i="13"/>
  <c r="M35" i="13"/>
  <c r="N35" i="13"/>
  <c r="O35" i="13"/>
  <c r="P35" i="13"/>
  <c r="R35" i="13"/>
  <c r="S35" i="13"/>
  <c r="T35" i="13"/>
  <c r="U35" i="13"/>
  <c r="V35" i="13"/>
  <c r="W35" i="13"/>
  <c r="X35" i="13"/>
  <c r="Y35" i="13"/>
  <c r="Z35" i="13"/>
  <c r="AA35" i="13"/>
  <c r="AB35" i="13"/>
  <c r="AD35" i="13"/>
  <c r="AE35" i="13"/>
  <c r="AF35" i="13"/>
  <c r="AG35" i="13"/>
  <c r="AH35" i="13"/>
  <c r="AI35" i="13"/>
  <c r="AJ35" i="13"/>
  <c r="AK35" i="13"/>
  <c r="AL35" i="13"/>
  <c r="AM35" i="13"/>
  <c r="AN35" i="13"/>
  <c r="AP35" i="13"/>
  <c r="AQ35" i="13"/>
  <c r="H38" i="13"/>
  <c r="J38" i="13"/>
  <c r="K38" i="13"/>
  <c r="M38" i="13"/>
  <c r="N38" i="13"/>
  <c r="P38" i="13"/>
  <c r="Q38" i="13"/>
  <c r="S38" i="13"/>
  <c r="T38" i="13"/>
  <c r="V38" i="13"/>
  <c r="W38" i="13"/>
  <c r="Y38" i="13"/>
  <c r="Z38" i="13"/>
  <c r="AB38" i="13"/>
  <c r="AC38" i="13"/>
  <c r="AE38" i="13"/>
  <c r="AF38" i="13"/>
  <c r="AH38" i="13"/>
  <c r="AI38" i="13"/>
  <c r="AK38" i="13"/>
  <c r="AL38" i="13"/>
  <c r="AN38" i="13"/>
  <c r="AO38" i="13"/>
  <c r="AQ38" i="13"/>
  <c r="H43" i="13"/>
  <c r="J43" i="13"/>
  <c r="K43" i="13"/>
  <c r="M43" i="13"/>
  <c r="N43" i="13"/>
  <c r="P43" i="13"/>
  <c r="Q43" i="13"/>
  <c r="S43" i="13"/>
  <c r="T43" i="13"/>
  <c r="V43" i="13"/>
  <c r="W43" i="13"/>
  <c r="Y43" i="13"/>
  <c r="Z43" i="13"/>
  <c r="AB43" i="13"/>
  <c r="AC43" i="13"/>
  <c r="AE43" i="13"/>
  <c r="AF43" i="13"/>
  <c r="AH43" i="13"/>
  <c r="AI43" i="13"/>
  <c r="AK43" i="13"/>
  <c r="AL43" i="13"/>
  <c r="AN43" i="13"/>
  <c r="AO43" i="13"/>
  <c r="AQ43" i="13"/>
  <c r="H56" i="13"/>
  <c r="K56" i="13"/>
  <c r="N56" i="13"/>
  <c r="Q56" i="13"/>
  <c r="Q68" i="13" s="1"/>
  <c r="T56" i="13"/>
  <c r="W56" i="13"/>
  <c r="Z56" i="13"/>
  <c r="AC56" i="13"/>
  <c r="AC68" i="13" s="1"/>
  <c r="AF56" i="13"/>
  <c r="AI56" i="13"/>
  <c r="AL56" i="13"/>
  <c r="AO56" i="13"/>
  <c r="AO68" i="13" s="1"/>
  <c r="H62" i="13"/>
  <c r="K62" i="13"/>
  <c r="N62" i="13"/>
  <c r="N68" i="13" s="1"/>
  <c r="Q62" i="13"/>
  <c r="T62" i="13"/>
  <c r="W62" i="13"/>
  <c r="Z62" i="13"/>
  <c r="Z68" i="13" s="1"/>
  <c r="AC62" i="13"/>
  <c r="AF62" i="13"/>
  <c r="AI62" i="13"/>
  <c r="AL62" i="13"/>
  <c r="AL68" i="13" s="1"/>
  <c r="AO62" i="13"/>
  <c r="H68" i="13"/>
  <c r="I68" i="13"/>
  <c r="J68" i="13"/>
  <c r="K68" i="13"/>
  <c r="L68" i="13"/>
  <c r="M68" i="13"/>
  <c r="O68" i="13"/>
  <c r="P68" i="13"/>
  <c r="R68" i="13"/>
  <c r="S68" i="13"/>
  <c r="T68" i="13"/>
  <c r="U68" i="13"/>
  <c r="V68" i="13"/>
  <c r="W68" i="13"/>
  <c r="X68" i="13"/>
  <c r="Y68" i="13"/>
  <c r="AA68" i="13"/>
  <c r="AB68" i="13"/>
  <c r="AD68" i="13"/>
  <c r="AE68" i="13"/>
  <c r="AF68" i="13"/>
  <c r="AG68" i="13"/>
  <c r="AH68" i="13"/>
  <c r="AI68" i="13"/>
  <c r="AJ68" i="13"/>
  <c r="AK68" i="13"/>
  <c r="AM68" i="13"/>
  <c r="AN68" i="13"/>
  <c r="AP68" i="13"/>
  <c r="AQ68" i="13"/>
  <c r="H75" i="13"/>
  <c r="K75" i="13"/>
  <c r="N75" i="13"/>
  <c r="Q75" i="13"/>
  <c r="Q82" i="13" s="1"/>
  <c r="T75" i="13"/>
  <c r="W75" i="13"/>
  <c r="Z75" i="13"/>
  <c r="AC75" i="13"/>
  <c r="AC82" i="13" s="1"/>
  <c r="AF75" i="13"/>
  <c r="AI75" i="13"/>
  <c r="AL75" i="13"/>
  <c r="AO75" i="13"/>
  <c r="AO82" i="13" s="1"/>
  <c r="H76" i="13"/>
  <c r="K76" i="13"/>
  <c r="N76" i="13"/>
  <c r="Q76" i="13"/>
  <c r="T76" i="13"/>
  <c r="W76" i="13"/>
  <c r="Z76" i="13"/>
  <c r="AC76" i="13"/>
  <c r="AF76" i="13"/>
  <c r="AI76" i="13"/>
  <c r="AL76" i="13"/>
  <c r="AO76" i="13"/>
  <c r="H77" i="13"/>
  <c r="K77" i="13"/>
  <c r="N77" i="13"/>
  <c r="Q77" i="13"/>
  <c r="T77" i="13"/>
  <c r="W77" i="13"/>
  <c r="Z77" i="13"/>
  <c r="AC77" i="13"/>
  <c r="AF77" i="13"/>
  <c r="AI77" i="13"/>
  <c r="AL77" i="13"/>
  <c r="AO77" i="13"/>
  <c r="H78" i="13"/>
  <c r="K78" i="13"/>
  <c r="N78" i="13"/>
  <c r="Q78" i="13"/>
  <c r="T78" i="13"/>
  <c r="W78" i="13"/>
  <c r="Z78" i="13"/>
  <c r="AC78" i="13"/>
  <c r="AF78" i="13"/>
  <c r="AI78" i="13"/>
  <c r="AL78" i="13"/>
  <c r="AO78" i="13"/>
  <c r="H79" i="13"/>
  <c r="K79" i="13"/>
  <c r="N79" i="13"/>
  <c r="Q79" i="13"/>
  <c r="Q83" i="13" s="1"/>
  <c r="T79" i="13"/>
  <c r="W79" i="13"/>
  <c r="Z79" i="13"/>
  <c r="AC79" i="13"/>
  <c r="AC83" i="13" s="1"/>
  <c r="AF79" i="13"/>
  <c r="AI79" i="13"/>
  <c r="AL79" i="13"/>
  <c r="AO79" i="13"/>
  <c r="AO83" i="13" s="1"/>
  <c r="H80" i="13"/>
  <c r="K80" i="13"/>
  <c r="N80" i="13"/>
  <c r="Q80" i="13"/>
  <c r="T80" i="13"/>
  <c r="W80" i="13"/>
  <c r="Z80" i="13"/>
  <c r="AC80" i="13"/>
  <c r="AF80" i="13"/>
  <c r="AI80" i="13"/>
  <c r="AL80" i="13"/>
  <c r="AO80" i="13"/>
  <c r="H81" i="13"/>
  <c r="K81" i="13"/>
  <c r="N81" i="13"/>
  <c r="Q81" i="13"/>
  <c r="T81" i="13"/>
  <c r="W81" i="13"/>
  <c r="Z81" i="13"/>
  <c r="AC81" i="13"/>
  <c r="AF81" i="13"/>
  <c r="AI81" i="13"/>
  <c r="AL81" i="13"/>
  <c r="AO81" i="13"/>
  <c r="H82" i="13"/>
  <c r="I82" i="13"/>
  <c r="I57" i="13" s="1"/>
  <c r="J82" i="13"/>
  <c r="J57" i="13" s="1"/>
  <c r="K82" i="13"/>
  <c r="L82" i="13"/>
  <c r="L57" i="13" s="1"/>
  <c r="K88" i="13" s="1"/>
  <c r="K91" i="13" s="1"/>
  <c r="M82" i="13"/>
  <c r="M57" i="13" s="1"/>
  <c r="M69" i="13" s="1"/>
  <c r="N82" i="13"/>
  <c r="O82" i="13"/>
  <c r="O57" i="13" s="1"/>
  <c r="P82" i="13"/>
  <c r="P57" i="13" s="1"/>
  <c r="P69" i="13" s="1"/>
  <c r="R82" i="13"/>
  <c r="R57" i="13" s="1"/>
  <c r="S82" i="13"/>
  <c r="S57" i="13" s="1"/>
  <c r="T82" i="13"/>
  <c r="U82" i="13"/>
  <c r="U57" i="13" s="1"/>
  <c r="V82" i="13"/>
  <c r="V57" i="13" s="1"/>
  <c r="W82" i="13"/>
  <c r="X82" i="13"/>
  <c r="X57" i="13" s="1"/>
  <c r="W88" i="13" s="1"/>
  <c r="W91" i="13" s="1"/>
  <c r="Y82" i="13"/>
  <c r="Y57" i="13" s="1"/>
  <c r="Y69" i="13" s="1"/>
  <c r="Z82" i="13"/>
  <c r="AA82" i="13"/>
  <c r="AA57" i="13" s="1"/>
  <c r="AB82" i="13"/>
  <c r="AB57" i="13" s="1"/>
  <c r="AB69" i="13" s="1"/>
  <c r="AD82" i="13"/>
  <c r="AD57" i="13" s="1"/>
  <c r="AE82" i="13"/>
  <c r="AE57" i="13" s="1"/>
  <c r="AF82" i="13"/>
  <c r="AG82" i="13"/>
  <c r="AG57" i="13" s="1"/>
  <c r="AH82" i="13"/>
  <c r="AH57" i="13" s="1"/>
  <c r="AI82" i="13"/>
  <c r="AJ82" i="13"/>
  <c r="AJ57" i="13" s="1"/>
  <c r="AI57" i="13" s="1"/>
  <c r="AK82" i="13"/>
  <c r="AK57" i="13" s="1"/>
  <c r="AK69" i="13" s="1"/>
  <c r="AL82" i="13"/>
  <c r="AM82" i="13"/>
  <c r="AM57" i="13" s="1"/>
  <c r="AN82" i="13"/>
  <c r="AN57" i="13" s="1"/>
  <c r="AP82" i="13"/>
  <c r="AP57" i="13" s="1"/>
  <c r="AQ82" i="13"/>
  <c r="AQ57" i="13" s="1"/>
  <c r="H83" i="13"/>
  <c r="I83" i="13"/>
  <c r="I63" i="13" s="1"/>
  <c r="J83" i="13"/>
  <c r="J63" i="13" s="1"/>
  <c r="K83" i="13"/>
  <c r="L83" i="13"/>
  <c r="L63" i="13" s="1"/>
  <c r="K63" i="13" s="1"/>
  <c r="M83" i="13"/>
  <c r="M63" i="13" s="1"/>
  <c r="N83" i="13"/>
  <c r="O83" i="13"/>
  <c r="O63" i="13" s="1"/>
  <c r="P83" i="13"/>
  <c r="P63" i="13" s="1"/>
  <c r="R83" i="13"/>
  <c r="R63" i="13" s="1"/>
  <c r="S83" i="13"/>
  <c r="S63" i="13" s="1"/>
  <c r="T83" i="13"/>
  <c r="U83" i="13"/>
  <c r="U63" i="13" s="1"/>
  <c r="V83" i="13"/>
  <c r="V63" i="13" s="1"/>
  <c r="W83" i="13"/>
  <c r="X83" i="13"/>
  <c r="X63" i="13" s="1"/>
  <c r="W93" i="13" s="1"/>
  <c r="Y83" i="13"/>
  <c r="Y63" i="13" s="1"/>
  <c r="Z83" i="13"/>
  <c r="AA83" i="13"/>
  <c r="AA63" i="13" s="1"/>
  <c r="AB83" i="13"/>
  <c r="AB63" i="13" s="1"/>
  <c r="AD83" i="13"/>
  <c r="AD63" i="13" s="1"/>
  <c r="AE83" i="13"/>
  <c r="AE63" i="13" s="1"/>
  <c r="AF83" i="13"/>
  <c r="AG83" i="13"/>
  <c r="AG63" i="13" s="1"/>
  <c r="AH83" i="13"/>
  <c r="AH63" i="13" s="1"/>
  <c r="AI83" i="13"/>
  <c r="AJ83" i="13"/>
  <c r="AJ63" i="13" s="1"/>
  <c r="AK83" i="13"/>
  <c r="AK63" i="13" s="1"/>
  <c r="AL83" i="13"/>
  <c r="AM83" i="13"/>
  <c r="AM63" i="13" s="1"/>
  <c r="AN83" i="13"/>
  <c r="AN63" i="13" s="1"/>
  <c r="AP83" i="13"/>
  <c r="AP63" i="13" s="1"/>
  <c r="AQ83" i="13"/>
  <c r="AQ63" i="13" s="1"/>
  <c r="H84" i="13"/>
  <c r="I84" i="13"/>
  <c r="J84" i="13"/>
  <c r="K84" i="13"/>
  <c r="L84" i="13"/>
  <c r="M84" i="13"/>
  <c r="N84" i="13"/>
  <c r="O84" i="13"/>
  <c r="P84" i="13"/>
  <c r="R84" i="13"/>
  <c r="S84" i="13"/>
  <c r="T84" i="13"/>
  <c r="U84" i="13"/>
  <c r="V84" i="13"/>
  <c r="W84" i="13"/>
  <c r="X84" i="13"/>
  <c r="Y84" i="13"/>
  <c r="Z84" i="13"/>
  <c r="AA84" i="13"/>
  <c r="AB84" i="13"/>
  <c r="AD84" i="13"/>
  <c r="AE84" i="13"/>
  <c r="AF84" i="13"/>
  <c r="AG84" i="13"/>
  <c r="AH84" i="13"/>
  <c r="AI84" i="13"/>
  <c r="AJ84" i="13"/>
  <c r="AK84" i="13"/>
  <c r="AL84" i="13"/>
  <c r="AM84" i="13"/>
  <c r="AN84" i="13"/>
  <c r="AP84" i="13"/>
  <c r="AQ84" i="13"/>
  <c r="H87" i="13"/>
  <c r="J87" i="13"/>
  <c r="K87" i="13"/>
  <c r="M87" i="13"/>
  <c r="N87" i="13"/>
  <c r="P87" i="13"/>
  <c r="Q87" i="13"/>
  <c r="S87" i="13"/>
  <c r="T87" i="13"/>
  <c r="V87" i="13"/>
  <c r="W87" i="13"/>
  <c r="Y87" i="13"/>
  <c r="Z87" i="13"/>
  <c r="AB87" i="13"/>
  <c r="AC87" i="13"/>
  <c r="AE87" i="13"/>
  <c r="AF87" i="13"/>
  <c r="AH87" i="13"/>
  <c r="AI87" i="13"/>
  <c r="AK87" i="13"/>
  <c r="AL87" i="13"/>
  <c r="AN87" i="13"/>
  <c r="AO87" i="13"/>
  <c r="AQ87" i="13"/>
  <c r="H88" i="13"/>
  <c r="M88" i="13"/>
  <c r="T88" i="13"/>
  <c r="Y88" i="13"/>
  <c r="AF88" i="13"/>
  <c r="AK88" i="13"/>
  <c r="H91" i="13"/>
  <c r="M91" i="13"/>
  <c r="T91" i="13"/>
  <c r="Y91" i="13"/>
  <c r="AF91" i="13"/>
  <c r="AK91" i="13"/>
  <c r="H92" i="13"/>
  <c r="J92" i="13"/>
  <c r="K92" i="13"/>
  <c r="M92" i="13"/>
  <c r="N92" i="13"/>
  <c r="P92" i="13"/>
  <c r="Q92" i="13"/>
  <c r="S92" i="13"/>
  <c r="T92" i="13"/>
  <c r="V92" i="13"/>
  <c r="W92" i="13"/>
  <c r="Y92" i="13"/>
  <c r="Z92" i="13"/>
  <c r="AB92" i="13"/>
  <c r="AC92" i="13"/>
  <c r="AE92" i="13"/>
  <c r="AF92" i="13"/>
  <c r="AH92" i="13"/>
  <c r="AI92" i="13"/>
  <c r="AK92" i="13"/>
  <c r="AL92" i="13"/>
  <c r="AN92" i="13"/>
  <c r="AO92" i="13"/>
  <c r="AQ92" i="13"/>
  <c r="M93" i="13"/>
  <c r="M96" i="13"/>
  <c r="M98" i="13"/>
  <c r="AI114" i="15" l="1"/>
  <c r="W114" i="15"/>
  <c r="K114" i="15"/>
  <c r="W133" i="14"/>
  <c r="AK94" i="14"/>
  <c r="AB94" i="14"/>
  <c r="AB133" i="14"/>
  <c r="AB136" i="14" s="1"/>
  <c r="AB138" i="14" s="1"/>
  <c r="AA139" i="14" s="1"/>
  <c r="Y133" i="14"/>
  <c r="Y136" i="14" s="1"/>
  <c r="W86" i="14"/>
  <c r="X94" i="14"/>
  <c r="J94" i="14"/>
  <c r="AO78" i="14"/>
  <c r="AQ128" i="14"/>
  <c r="AQ131" i="14" s="1"/>
  <c r="AF78" i="14"/>
  <c r="AH128" i="14"/>
  <c r="AH131" i="14" s="1"/>
  <c r="K128" i="14"/>
  <c r="K131" i="14" s="1"/>
  <c r="M128" i="14"/>
  <c r="M131" i="14" s="1"/>
  <c r="K78" i="14"/>
  <c r="AO93" i="14"/>
  <c r="AF93" i="14"/>
  <c r="Z93" i="14"/>
  <c r="AF136" i="14"/>
  <c r="T136" i="14"/>
  <c r="T138" i="14" s="1"/>
  <c r="H136" i="14"/>
  <c r="AF138" i="14"/>
  <c r="AN94" i="14"/>
  <c r="AN133" i="14"/>
  <c r="AN136" i="14" s="1"/>
  <c r="AK133" i="14"/>
  <c r="AK136" i="14" s="1"/>
  <c r="AI86" i="14"/>
  <c r="AJ94" i="14"/>
  <c r="Q86" i="14"/>
  <c r="R94" i="14"/>
  <c r="S133" i="14"/>
  <c r="S136" i="14" s="1"/>
  <c r="I94" i="14"/>
  <c r="H86" i="14"/>
  <c r="J133" i="14"/>
  <c r="J136" i="14" s="1"/>
  <c r="W128" i="14"/>
  <c r="W131" i="14" s="1"/>
  <c r="Y128" i="14"/>
  <c r="Y131" i="14" s="1"/>
  <c r="W78" i="14"/>
  <c r="AI105" i="14"/>
  <c r="W105" i="14"/>
  <c r="K105" i="14"/>
  <c r="AC69" i="14"/>
  <c r="AC86" i="14"/>
  <c r="AD94" i="14"/>
  <c r="AE133" i="14"/>
  <c r="AE136" i="14" s="1"/>
  <c r="U94" i="14"/>
  <c r="T86" i="14"/>
  <c r="V133" i="14"/>
  <c r="V136" i="14" s="1"/>
  <c r="AK128" i="14"/>
  <c r="AK131" i="14" s="1"/>
  <c r="AI78" i="14"/>
  <c r="Q78" i="14"/>
  <c r="Q128" i="14"/>
  <c r="Q131" i="14" s="1"/>
  <c r="S128" i="14"/>
  <c r="S131" i="14" s="1"/>
  <c r="H128" i="14"/>
  <c r="H131" i="14" s="1"/>
  <c r="H138" i="14" s="1"/>
  <c r="H78" i="14"/>
  <c r="J128" i="14"/>
  <c r="J131" i="14" s="1"/>
  <c r="J138" i="14" s="1"/>
  <c r="I139" i="14" s="1"/>
  <c r="AI124" i="14"/>
  <c r="W124" i="14"/>
  <c r="K124" i="14"/>
  <c r="AC136" i="14"/>
  <c r="W136" i="14"/>
  <c r="Q136" i="14"/>
  <c r="K136" i="14"/>
  <c r="N138" i="14"/>
  <c r="AO86" i="14"/>
  <c r="AO94" i="14" s="1"/>
  <c r="AP94" i="14"/>
  <c r="AQ133" i="14"/>
  <c r="AQ136" i="14" s="1"/>
  <c r="AG94" i="14"/>
  <c r="AF86" i="14"/>
  <c r="AF94" i="14" s="1"/>
  <c r="AH133" i="14"/>
  <c r="AH136" i="14" s="1"/>
  <c r="P94" i="14"/>
  <c r="P133" i="14"/>
  <c r="P136" i="14" s="1"/>
  <c r="P138" i="14" s="1"/>
  <c r="O139" i="14" s="1"/>
  <c r="M133" i="14"/>
  <c r="M136" i="14" s="1"/>
  <c r="K86" i="14"/>
  <c r="K94" i="14" s="1"/>
  <c r="L94" i="14"/>
  <c r="AL78" i="14"/>
  <c r="AM94" i="14"/>
  <c r="AN128" i="14"/>
  <c r="AN131" i="14" s="1"/>
  <c r="AN138" i="14" s="1"/>
  <c r="AM139" i="14" s="1"/>
  <c r="AC78" i="14"/>
  <c r="AC128" i="14"/>
  <c r="AC131" i="14" s="1"/>
  <c r="AC138" i="14" s="1"/>
  <c r="AE128" i="14"/>
  <c r="AE131" i="14" s="1"/>
  <c r="AE138" i="14" s="1"/>
  <c r="AD139" i="14" s="1"/>
  <c r="T78" i="14"/>
  <c r="V128" i="14"/>
  <c r="V131" i="14" s="1"/>
  <c r="V138" i="14" s="1"/>
  <c r="AL86" i="14"/>
  <c r="AL94" i="14" s="1"/>
  <c r="N86" i="14"/>
  <c r="N94" i="14" s="1"/>
  <c r="Z78" i="14"/>
  <c r="Z94" i="14" s="1"/>
  <c r="AL69" i="14"/>
  <c r="AM70" i="14" s="1"/>
  <c r="N69" i="14"/>
  <c r="O70" i="14" s="1"/>
  <c r="Q69" i="14"/>
  <c r="AO64" i="14"/>
  <c r="AO67" i="14" s="1"/>
  <c r="AO69" i="14" s="1"/>
  <c r="AH64" i="14"/>
  <c r="AH67" i="14" s="1"/>
  <c r="AH59" i="14"/>
  <c r="AH62" i="14" s="1"/>
  <c r="Z59" i="14"/>
  <c r="Z62" i="14" s="1"/>
  <c r="Z69" i="14" s="1"/>
  <c r="AA70" i="14" s="1"/>
  <c r="J59" i="14"/>
  <c r="J62" i="14" s="1"/>
  <c r="J69" i="14" s="1"/>
  <c r="I70" i="14" s="1"/>
  <c r="AK55" i="14"/>
  <c r="AB55" i="14"/>
  <c r="X55" i="14"/>
  <c r="J55" i="14"/>
  <c r="AO17" i="14"/>
  <c r="AP25" i="14"/>
  <c r="AQ64" i="14"/>
  <c r="AQ67" i="14" s="1"/>
  <c r="AF17" i="14"/>
  <c r="AF25" i="14" s="1"/>
  <c r="AG25" i="14"/>
  <c r="Y25" i="14"/>
  <c r="P25" i="14"/>
  <c r="E28" i="14" s="1"/>
  <c r="L25" i="14"/>
  <c r="K17" i="14"/>
  <c r="M64" i="14"/>
  <c r="M67" i="14" s="1"/>
  <c r="AL9" i="14"/>
  <c r="AC9" i="14"/>
  <c r="AE59" i="14"/>
  <c r="AE62" i="14" s="1"/>
  <c r="T9" i="14"/>
  <c r="AI36" i="14"/>
  <c r="W36" i="14"/>
  <c r="K36" i="14"/>
  <c r="AI24" i="14"/>
  <c r="AC24" i="14"/>
  <c r="H24" i="14"/>
  <c r="X25" i="14"/>
  <c r="W17" i="14"/>
  <c r="Y64" i="14"/>
  <c r="Y67" i="14" s="1"/>
  <c r="N17" i="14"/>
  <c r="O25" i="14"/>
  <c r="AO9" i="14"/>
  <c r="AQ59" i="14"/>
  <c r="AQ62" i="14" s="1"/>
  <c r="AQ69" i="14" s="1"/>
  <c r="K9" i="14"/>
  <c r="M59" i="14"/>
  <c r="M62" i="14" s="1"/>
  <c r="M69" i="14" s="1"/>
  <c r="L70" i="14" s="1"/>
  <c r="E27" i="14"/>
  <c r="AH55" i="14"/>
  <c r="AD55" i="14"/>
  <c r="U55" i="14"/>
  <c r="AJ25" i="14"/>
  <c r="AI17" i="14"/>
  <c r="AK64" i="14"/>
  <c r="AK67" i="14" s="1"/>
  <c r="Z17" i="14"/>
  <c r="Z25" i="14" s="1"/>
  <c r="AA25" i="14"/>
  <c r="Q17" i="14"/>
  <c r="Q25" i="14" s="1"/>
  <c r="R25" i="14"/>
  <c r="S64" i="14"/>
  <c r="S67" i="14" s="1"/>
  <c r="H17" i="14"/>
  <c r="H25" i="14" s="1"/>
  <c r="I25" i="14"/>
  <c r="W9" i="14"/>
  <c r="Y59" i="14"/>
  <c r="Y62" i="14" s="1"/>
  <c r="N9" i="14"/>
  <c r="B27" i="14"/>
  <c r="AL17" i="14"/>
  <c r="AL25" i="14" s="1"/>
  <c r="AM25" i="14"/>
  <c r="AC17" i="14"/>
  <c r="AC25" i="14" s="1"/>
  <c r="AD25" i="14"/>
  <c r="AE64" i="14"/>
  <c r="AE67" i="14" s="1"/>
  <c r="T17" i="14"/>
  <c r="T25" i="14" s="1"/>
  <c r="U25" i="14"/>
  <c r="AI9" i="14"/>
  <c r="AK59" i="14"/>
  <c r="AK62" i="14" s="1"/>
  <c r="AK69" i="14" s="1"/>
  <c r="AJ70" i="14" s="1"/>
  <c r="Q9" i="14"/>
  <c r="S59" i="14"/>
  <c r="S62" i="14" s="1"/>
  <c r="S69" i="14" s="1"/>
  <c r="R70" i="14" s="1"/>
  <c r="AI55" i="14"/>
  <c r="W55" i="14"/>
  <c r="K55" i="14"/>
  <c r="AC93" i="13"/>
  <c r="AC96" i="13" s="1"/>
  <c r="AE93" i="13"/>
  <c r="AC63" i="13"/>
  <c r="Y93" i="13"/>
  <c r="Y96" i="13" s="1"/>
  <c r="Y98" i="13" s="1"/>
  <c r="AL57" i="13"/>
  <c r="AM69" i="13"/>
  <c r="AL88" i="13"/>
  <c r="AL91" i="13"/>
  <c r="AN88" i="13"/>
  <c r="AC88" i="13"/>
  <c r="AC91" i="13" s="1"/>
  <c r="AE69" i="13"/>
  <c r="AE88" i="13"/>
  <c r="AE91" i="13" s="1"/>
  <c r="AE98" i="13" s="1"/>
  <c r="V69" i="13"/>
  <c r="AO93" i="13"/>
  <c r="AO96" i="13"/>
  <c r="AQ93" i="13"/>
  <c r="AQ96" i="13" s="1"/>
  <c r="AO63" i="13"/>
  <c r="AF63" i="13"/>
  <c r="AF93" i="13"/>
  <c r="AF96" i="13" s="1"/>
  <c r="AF98" i="13" s="1"/>
  <c r="AH93" i="13"/>
  <c r="AH96" i="13" s="1"/>
  <c r="N63" i="13"/>
  <c r="N93" i="13"/>
  <c r="N96" i="13" s="1"/>
  <c r="P93" i="13"/>
  <c r="P96" i="13" s="1"/>
  <c r="AO88" i="13"/>
  <c r="AO91" i="13" s="1"/>
  <c r="AO98" i="13" s="1"/>
  <c r="AQ69" i="13"/>
  <c r="AQ88" i="13"/>
  <c r="AQ91" i="13"/>
  <c r="AH69" i="13"/>
  <c r="AI93" i="13"/>
  <c r="AI96" i="13" s="1"/>
  <c r="AI63" i="13"/>
  <c r="AK93" i="13"/>
  <c r="AK96" i="13" s="1"/>
  <c r="AK98" i="13" s="1"/>
  <c r="AJ99" i="13" s="1"/>
  <c r="Z63" i="13"/>
  <c r="Z93" i="13"/>
  <c r="Z96" i="13" s="1"/>
  <c r="AB93" i="13"/>
  <c r="AB96" i="13" s="1"/>
  <c r="H93" i="13"/>
  <c r="H96" i="13" s="1"/>
  <c r="H98" i="13" s="1"/>
  <c r="J93" i="13"/>
  <c r="J96" i="13"/>
  <c r="N57" i="13"/>
  <c r="N69" i="13" s="1"/>
  <c r="O69" i="13"/>
  <c r="N88" i="13"/>
  <c r="N91" i="13" s="1"/>
  <c r="P88" i="13"/>
  <c r="AO84" i="13"/>
  <c r="AC84" i="13"/>
  <c r="Q84" i="13"/>
  <c r="AL63" i="13"/>
  <c r="AL93" i="13"/>
  <c r="AL96" i="13"/>
  <c r="AN93" i="13"/>
  <c r="AN96" i="13" s="1"/>
  <c r="AE96" i="13"/>
  <c r="T93" i="13"/>
  <c r="T96" i="13" s="1"/>
  <c r="T98" i="13" s="1"/>
  <c r="V93" i="13"/>
  <c r="V96" i="13" s="1"/>
  <c r="Q63" i="13"/>
  <c r="Q93" i="13"/>
  <c r="Q96" i="13"/>
  <c r="S93" i="13"/>
  <c r="S96" i="13" s="1"/>
  <c r="AN69" i="13"/>
  <c r="AI69" i="13"/>
  <c r="Z57" i="13"/>
  <c r="Z69" i="13" s="1"/>
  <c r="AA69" i="13"/>
  <c r="Z88" i="13"/>
  <c r="Z91" i="13" s="1"/>
  <c r="Z98" i="13" s="1"/>
  <c r="AB88" i="13"/>
  <c r="Q88" i="13"/>
  <c r="Q91" i="13" s="1"/>
  <c r="S69" i="13"/>
  <c r="S88" i="13"/>
  <c r="S91" i="13"/>
  <c r="J69" i="13"/>
  <c r="AN91" i="13"/>
  <c r="AB91" i="13"/>
  <c r="P91" i="13"/>
  <c r="AH88" i="13"/>
  <c r="AH91" i="13" s="1"/>
  <c r="AH98" i="13" s="1"/>
  <c r="V88" i="13"/>
  <c r="V91" i="13" s="1"/>
  <c r="V98" i="13" s="1"/>
  <c r="U99" i="13" s="1"/>
  <c r="J88" i="13"/>
  <c r="J91" i="13" s="1"/>
  <c r="J98" i="13" s="1"/>
  <c r="I99" i="13" s="1"/>
  <c r="T63" i="13"/>
  <c r="H63" i="13"/>
  <c r="AF57" i="13"/>
  <c r="AF69" i="13" s="1"/>
  <c r="T57" i="13"/>
  <c r="T69" i="13" s="1"/>
  <c r="H57" i="13"/>
  <c r="AG69" i="13"/>
  <c r="U69" i="13"/>
  <c r="I69" i="13"/>
  <c r="AL14" i="13"/>
  <c r="AL44" i="13"/>
  <c r="AL47" i="13" s="1"/>
  <c r="AN44" i="13"/>
  <c r="Q44" i="13"/>
  <c r="Q47" i="13" s="1"/>
  <c r="Q14" i="13"/>
  <c r="S44" i="13"/>
  <c r="H14" i="13"/>
  <c r="H44" i="13"/>
  <c r="H47" i="13"/>
  <c r="J44" i="13"/>
  <c r="AN20" i="13"/>
  <c r="AJ20" i="13"/>
  <c r="AI39" i="13"/>
  <c r="AI42" i="13" s="1"/>
  <c r="AK39" i="13"/>
  <c r="AI8" i="13"/>
  <c r="Z8" i="13"/>
  <c r="Z39" i="13"/>
  <c r="Z42" i="13" s="1"/>
  <c r="AA20" i="13"/>
  <c r="AB39" i="13"/>
  <c r="S20" i="13"/>
  <c r="J20" i="13"/>
  <c r="AJ69" i="13"/>
  <c r="X69" i="13"/>
  <c r="L69" i="13"/>
  <c r="W63" i="13"/>
  <c r="K57" i="13"/>
  <c r="K69" i="13" s="1"/>
  <c r="AC44" i="13"/>
  <c r="AC47" i="13" s="1"/>
  <c r="AC14" i="13"/>
  <c r="AE44" i="13"/>
  <c r="AE47" i="13" s="1"/>
  <c r="T14" i="13"/>
  <c r="T44" i="13"/>
  <c r="T47" i="13" s="1"/>
  <c r="V44" i="13"/>
  <c r="V47" i="13" s="1"/>
  <c r="K44" i="13"/>
  <c r="K47" i="13" s="1"/>
  <c r="M44" i="13"/>
  <c r="M47" i="13" s="1"/>
  <c r="K14" i="13"/>
  <c r="AL8" i="13"/>
  <c r="AL20" i="13" s="1"/>
  <c r="AL39" i="13"/>
  <c r="AL42" i="13"/>
  <c r="AM20" i="13"/>
  <c r="AN39" i="13"/>
  <c r="AN42" i="13" s="1"/>
  <c r="AN49" i="13" s="1"/>
  <c r="AE20" i="13"/>
  <c r="V20" i="13"/>
  <c r="Q39" i="13"/>
  <c r="Q42" i="13"/>
  <c r="Q8" i="13"/>
  <c r="Q20" i="13" s="1"/>
  <c r="S39" i="13"/>
  <c r="S42" i="13" s="1"/>
  <c r="S49" i="13" s="1"/>
  <c r="R20" i="13"/>
  <c r="M20" i="13"/>
  <c r="M42" i="13"/>
  <c r="H8" i="13"/>
  <c r="H20" i="13" s="1"/>
  <c r="I20" i="13"/>
  <c r="H39" i="13"/>
  <c r="H42" i="13" s="1"/>
  <c r="H49" i="13" s="1"/>
  <c r="J39" i="13"/>
  <c r="J42" i="13" s="1"/>
  <c r="J49" i="13" s="1"/>
  <c r="W57" i="13"/>
  <c r="AO44" i="13"/>
  <c r="AO47" i="13" s="1"/>
  <c r="AO14" i="13"/>
  <c r="AQ44" i="13"/>
  <c r="AQ47" i="13" s="1"/>
  <c r="AF14" i="13"/>
  <c r="AF44" i="13"/>
  <c r="AF47" i="13" s="1"/>
  <c r="AH44" i="13"/>
  <c r="AH47" i="13" s="1"/>
  <c r="AB47" i="13"/>
  <c r="W44" i="13"/>
  <c r="W47" i="13" s="1"/>
  <c r="Y44" i="13"/>
  <c r="Y47" i="13" s="1"/>
  <c r="W14" i="13"/>
  <c r="N14" i="13"/>
  <c r="N44" i="13"/>
  <c r="N47" i="13"/>
  <c r="P44" i="13"/>
  <c r="P47" i="13" s="1"/>
  <c r="AQ20" i="13"/>
  <c r="AH20" i="13"/>
  <c r="AC39" i="13"/>
  <c r="AC42" i="13" s="1"/>
  <c r="AC49" i="13" s="1"/>
  <c r="AC8" i="13"/>
  <c r="AC20" i="13" s="1"/>
  <c r="AE39" i="13"/>
  <c r="AE42" i="13" s="1"/>
  <c r="AE49" i="13" s="1"/>
  <c r="AD20" i="13"/>
  <c r="Y20" i="13"/>
  <c r="Y42" i="13"/>
  <c r="T8" i="13"/>
  <c r="T20" i="13" s="1"/>
  <c r="U20" i="13"/>
  <c r="T39" i="13"/>
  <c r="T42" i="13"/>
  <c r="V39" i="13"/>
  <c r="V42" i="13" s="1"/>
  <c r="V49" i="13" s="1"/>
  <c r="P20" i="13"/>
  <c r="L20" i="13"/>
  <c r="K39" i="13"/>
  <c r="K42" i="13" s="1"/>
  <c r="K49" i="13" s="1"/>
  <c r="M39" i="13"/>
  <c r="K8" i="13"/>
  <c r="K20" i="13" s="1"/>
  <c r="W96" i="13"/>
  <c r="W98" i="13" s="1"/>
  <c r="K93" i="13"/>
  <c r="K96" i="13" s="1"/>
  <c r="K98" i="13" s="1"/>
  <c r="L99" i="13" s="1"/>
  <c r="AI88" i="13"/>
  <c r="AI91" i="13" s="1"/>
  <c r="AI98" i="13" s="1"/>
  <c r="AO57" i="13"/>
  <c r="AO69" i="13" s="1"/>
  <c r="AC57" i="13"/>
  <c r="AC69" i="13" s="1"/>
  <c r="Q57" i="13"/>
  <c r="Q69" i="13" s="1"/>
  <c r="AP69" i="13"/>
  <c r="AD69" i="13"/>
  <c r="R69" i="13"/>
  <c r="AN47" i="13"/>
  <c r="AI44" i="13"/>
  <c r="AI47" i="13" s="1"/>
  <c r="AK44" i="13"/>
  <c r="AK47" i="13" s="1"/>
  <c r="AI14" i="13"/>
  <c r="Z14" i="13"/>
  <c r="Z44" i="13"/>
  <c r="Z47" i="13" s="1"/>
  <c r="AB44" i="13"/>
  <c r="S47" i="13"/>
  <c r="J47" i="13"/>
  <c r="AO39" i="13"/>
  <c r="AO42" i="13" s="1"/>
  <c r="AO8" i="13"/>
  <c r="AO20" i="13" s="1"/>
  <c r="AQ39" i="13"/>
  <c r="AQ42" i="13" s="1"/>
  <c r="AQ49" i="13" s="1"/>
  <c r="AP20" i="13"/>
  <c r="AK20" i="13"/>
  <c r="AK42" i="13"/>
  <c r="AF8" i="13"/>
  <c r="AF20" i="13" s="1"/>
  <c r="AG20" i="13"/>
  <c r="AF39" i="13"/>
  <c r="AF42" i="13"/>
  <c r="AH39" i="13"/>
  <c r="AH42" i="13" s="1"/>
  <c r="AH49" i="13" s="1"/>
  <c r="AB20" i="13"/>
  <c r="AB42" i="13"/>
  <c r="AB49" i="13" s="1"/>
  <c r="X20" i="13"/>
  <c r="W39" i="13"/>
  <c r="W42" i="13" s="1"/>
  <c r="W49" i="13" s="1"/>
  <c r="Y39" i="13"/>
  <c r="W8" i="13"/>
  <c r="W20" i="13" s="1"/>
  <c r="N8" i="13"/>
  <c r="N20" i="13" s="1"/>
  <c r="N39" i="13"/>
  <c r="N42" i="13" s="1"/>
  <c r="N49" i="13" s="1"/>
  <c r="O20" i="13"/>
  <c r="P39" i="13"/>
  <c r="P42" i="13" s="1"/>
  <c r="P49" i="13" s="1"/>
  <c r="AO35" i="13"/>
  <c r="AC35" i="13"/>
  <c r="Q35" i="13"/>
  <c r="AQ91" i="12"/>
  <c r="AO91" i="12"/>
  <c r="AN91" i="12"/>
  <c r="AL91" i="12"/>
  <c r="AK91" i="12"/>
  <c r="AI91" i="12"/>
  <c r="AH91" i="12"/>
  <c r="AF91" i="12"/>
  <c r="AE91" i="12"/>
  <c r="AC91" i="12"/>
  <c r="AB91" i="12"/>
  <c r="Z91" i="12"/>
  <c r="Y91" i="12"/>
  <c r="W91" i="12"/>
  <c r="V91" i="12"/>
  <c r="T91" i="12"/>
  <c r="S91" i="12"/>
  <c r="Q91" i="12"/>
  <c r="P91" i="12"/>
  <c r="N91" i="12"/>
  <c r="M91" i="12"/>
  <c r="K91" i="12"/>
  <c r="J91" i="12"/>
  <c r="H91" i="12"/>
  <c r="AQ90" i="12"/>
  <c r="AQ94" i="12" s="1"/>
  <c r="AO90" i="12"/>
  <c r="AO94" i="12" s="1"/>
  <c r="AN90" i="12"/>
  <c r="AN94" i="12" s="1"/>
  <c r="AL90" i="12"/>
  <c r="AL94" i="12" s="1"/>
  <c r="AK90" i="12"/>
  <c r="AK94" i="12" s="1"/>
  <c r="AI90" i="12"/>
  <c r="AI94" i="12" s="1"/>
  <c r="AH90" i="12"/>
  <c r="AH94" i="12" s="1"/>
  <c r="AF90" i="12"/>
  <c r="AF94" i="12" s="1"/>
  <c r="AE90" i="12"/>
  <c r="AE94" i="12" s="1"/>
  <c r="AC90" i="12"/>
  <c r="AC94" i="12" s="1"/>
  <c r="AB90" i="12"/>
  <c r="AB94" i="12" s="1"/>
  <c r="Z90" i="12"/>
  <c r="Z94" i="12" s="1"/>
  <c r="Y90" i="12"/>
  <c r="Y94" i="12" s="1"/>
  <c r="W90" i="12"/>
  <c r="W94" i="12" s="1"/>
  <c r="V90" i="12"/>
  <c r="V94" i="12" s="1"/>
  <c r="T90" i="12"/>
  <c r="T94" i="12" s="1"/>
  <c r="S90" i="12"/>
  <c r="S94" i="12" s="1"/>
  <c r="Q90" i="12"/>
  <c r="Q94" i="12" s="1"/>
  <c r="P90" i="12"/>
  <c r="P94" i="12" s="1"/>
  <c r="N90" i="12"/>
  <c r="N94" i="12" s="1"/>
  <c r="M90" i="12"/>
  <c r="M94" i="12" s="1"/>
  <c r="K90" i="12"/>
  <c r="K94" i="12" s="1"/>
  <c r="J90" i="12"/>
  <c r="J94" i="12" s="1"/>
  <c r="H90" i="12"/>
  <c r="H94" i="12" s="1"/>
  <c r="AQ86" i="12"/>
  <c r="AO86" i="12"/>
  <c r="AN86" i="12"/>
  <c r="AL86" i="12"/>
  <c r="AK86" i="12"/>
  <c r="AI86" i="12"/>
  <c r="AH86" i="12"/>
  <c r="AF86" i="12"/>
  <c r="AE86" i="12"/>
  <c r="AC86" i="12"/>
  <c r="AB86" i="12"/>
  <c r="Z86" i="12"/>
  <c r="Y86" i="12"/>
  <c r="W86" i="12"/>
  <c r="V86" i="12"/>
  <c r="T86" i="12"/>
  <c r="S86" i="12"/>
  <c r="Q86" i="12"/>
  <c r="P86" i="12"/>
  <c r="N86" i="12"/>
  <c r="M86" i="12"/>
  <c r="K86" i="12"/>
  <c r="J86" i="12"/>
  <c r="H86" i="12"/>
  <c r="AQ85" i="12"/>
  <c r="AQ89" i="12" s="1"/>
  <c r="AQ96" i="12" s="1"/>
  <c r="AP97" i="12" s="1"/>
  <c r="AO85" i="12"/>
  <c r="AO89" i="12" s="1"/>
  <c r="AO96" i="12" s="1"/>
  <c r="AN85" i="12"/>
  <c r="AN89" i="12" s="1"/>
  <c r="AN96" i="12" s="1"/>
  <c r="AM97" i="12" s="1"/>
  <c r="AL85" i="12"/>
  <c r="AL89" i="12" s="1"/>
  <c r="AL96" i="12" s="1"/>
  <c r="AK85" i="12"/>
  <c r="AK89" i="12" s="1"/>
  <c r="AK96" i="12" s="1"/>
  <c r="AJ97" i="12" s="1"/>
  <c r="AI85" i="12"/>
  <c r="AI89" i="12" s="1"/>
  <c r="AI96" i="12" s="1"/>
  <c r="AH85" i="12"/>
  <c r="AH89" i="12" s="1"/>
  <c r="AH96" i="12" s="1"/>
  <c r="AG97" i="12" s="1"/>
  <c r="AF85" i="12"/>
  <c r="AF89" i="12" s="1"/>
  <c r="AF96" i="12" s="1"/>
  <c r="AE85" i="12"/>
  <c r="AE89" i="12" s="1"/>
  <c r="AE96" i="12" s="1"/>
  <c r="AD97" i="12" s="1"/>
  <c r="AC85" i="12"/>
  <c r="AC89" i="12" s="1"/>
  <c r="AC96" i="12" s="1"/>
  <c r="AB85" i="12"/>
  <c r="AB89" i="12" s="1"/>
  <c r="AB96" i="12" s="1"/>
  <c r="AA97" i="12" s="1"/>
  <c r="Z85" i="12"/>
  <c r="Z89" i="12" s="1"/>
  <c r="Z96" i="12" s="1"/>
  <c r="Y85" i="12"/>
  <c r="Y89" i="12" s="1"/>
  <c r="Y96" i="12" s="1"/>
  <c r="W85" i="12"/>
  <c r="W89" i="12" s="1"/>
  <c r="W96" i="12" s="1"/>
  <c r="V85" i="12"/>
  <c r="V89" i="12" s="1"/>
  <c r="V96" i="12" s="1"/>
  <c r="T85" i="12"/>
  <c r="S85" i="12"/>
  <c r="S89" i="12" s="1"/>
  <c r="S96" i="12" s="1"/>
  <c r="Q85" i="12"/>
  <c r="Q89" i="12" s="1"/>
  <c r="Q96" i="12" s="1"/>
  <c r="P85" i="12"/>
  <c r="P89" i="12" s="1"/>
  <c r="P96" i="12" s="1"/>
  <c r="O97" i="12" s="1"/>
  <c r="N85" i="12"/>
  <c r="N89" i="12" s="1"/>
  <c r="N96" i="12" s="1"/>
  <c r="M85" i="12"/>
  <c r="M89" i="12" s="1"/>
  <c r="M96" i="12" s="1"/>
  <c r="L97" i="12" s="1"/>
  <c r="K85" i="12"/>
  <c r="K89" i="12" s="1"/>
  <c r="K96" i="12" s="1"/>
  <c r="J85" i="12"/>
  <c r="J89" i="12" s="1"/>
  <c r="J96" i="12" s="1"/>
  <c r="I97" i="12" s="1"/>
  <c r="H85" i="12"/>
  <c r="H89" i="12" s="1"/>
  <c r="H96" i="12" s="1"/>
  <c r="AQ81" i="12"/>
  <c r="AP81" i="12"/>
  <c r="AN81" i="12"/>
  <c r="AM81" i="12"/>
  <c r="AK81" i="12"/>
  <c r="AJ81" i="12"/>
  <c r="AH81" i="12"/>
  <c r="AG81" i="12"/>
  <c r="AE81" i="12"/>
  <c r="AD81" i="12"/>
  <c r="AB81" i="12"/>
  <c r="AA81" i="12"/>
  <c r="Y81" i="12"/>
  <c r="X81" i="12"/>
  <c r="V81" i="12"/>
  <c r="U81" i="12"/>
  <c r="S81" i="12"/>
  <c r="R81" i="12"/>
  <c r="P81" i="12"/>
  <c r="O81" i="12"/>
  <c r="M81" i="12"/>
  <c r="L81" i="12"/>
  <c r="J81" i="12"/>
  <c r="I81" i="12"/>
  <c r="AQ80" i="12"/>
  <c r="AQ82" i="12" s="1"/>
  <c r="AP80" i="12"/>
  <c r="AP82" i="12" s="1"/>
  <c r="AN80" i="12"/>
  <c r="AN82" i="12" s="1"/>
  <c r="AM80" i="12"/>
  <c r="AM82" i="12" s="1"/>
  <c r="AK80" i="12"/>
  <c r="AK82" i="12" s="1"/>
  <c r="AJ80" i="12"/>
  <c r="AJ82" i="12" s="1"/>
  <c r="AH80" i="12"/>
  <c r="AH82" i="12" s="1"/>
  <c r="AG80" i="12"/>
  <c r="AG82" i="12" s="1"/>
  <c r="AE80" i="12"/>
  <c r="AE82" i="12" s="1"/>
  <c r="AD80" i="12"/>
  <c r="AD82" i="12" s="1"/>
  <c r="AB80" i="12"/>
  <c r="AB82" i="12" s="1"/>
  <c r="AA80" i="12"/>
  <c r="AA82" i="12" s="1"/>
  <c r="Y80" i="12"/>
  <c r="Y82" i="12" s="1"/>
  <c r="X80" i="12"/>
  <c r="X82" i="12" s="1"/>
  <c r="V80" i="12"/>
  <c r="V82" i="12" s="1"/>
  <c r="U80" i="12"/>
  <c r="U82" i="12" s="1"/>
  <c r="S80" i="12"/>
  <c r="S82" i="12" s="1"/>
  <c r="R80" i="12"/>
  <c r="R82" i="12" s="1"/>
  <c r="P80" i="12"/>
  <c r="P82" i="12" s="1"/>
  <c r="O80" i="12"/>
  <c r="O82" i="12" s="1"/>
  <c r="M80" i="12"/>
  <c r="M82" i="12" s="1"/>
  <c r="L80" i="12"/>
  <c r="L82" i="12" s="1"/>
  <c r="J80" i="12"/>
  <c r="J82" i="12" s="1"/>
  <c r="I80" i="12"/>
  <c r="I82" i="12" s="1"/>
  <c r="AO79" i="12"/>
  <c r="AL79" i="12"/>
  <c r="AI79" i="12"/>
  <c r="AF79" i="12"/>
  <c r="AC79" i="12"/>
  <c r="Z79" i="12"/>
  <c r="W79" i="12"/>
  <c r="T79" i="12"/>
  <c r="Q79" i="12"/>
  <c r="N79" i="12"/>
  <c r="K79" i="12"/>
  <c r="H79" i="12"/>
  <c r="AO78" i="12"/>
  <c r="AL78" i="12"/>
  <c r="AI78" i="12"/>
  <c r="AF78" i="12"/>
  <c r="AC78" i="12"/>
  <c r="Z78" i="12"/>
  <c r="W78" i="12"/>
  <c r="T78" i="12"/>
  <c r="Q78" i="12"/>
  <c r="N78" i="12"/>
  <c r="K78" i="12"/>
  <c r="H78" i="12"/>
  <c r="AO77" i="12"/>
  <c r="AL77" i="12"/>
  <c r="AI77" i="12"/>
  <c r="AF77" i="12"/>
  <c r="AC77" i="12"/>
  <c r="Z77" i="12"/>
  <c r="W77" i="12"/>
  <c r="T77" i="12"/>
  <c r="Q77" i="12"/>
  <c r="N77" i="12"/>
  <c r="K77" i="12"/>
  <c r="H77" i="12"/>
  <c r="AO76" i="12"/>
  <c r="AL76" i="12"/>
  <c r="AI76" i="12"/>
  <c r="AF76" i="12"/>
  <c r="AC76" i="12"/>
  <c r="Z76" i="12"/>
  <c r="W76" i="12"/>
  <c r="T76" i="12"/>
  <c r="Q76" i="12"/>
  <c r="N76" i="12"/>
  <c r="K76" i="12"/>
  <c r="H76" i="12"/>
  <c r="AO75" i="12"/>
  <c r="AO81" i="12" s="1"/>
  <c r="AL75" i="12"/>
  <c r="AL81" i="12" s="1"/>
  <c r="AI75" i="12"/>
  <c r="AI81" i="12" s="1"/>
  <c r="AF75" i="12"/>
  <c r="AF81" i="12" s="1"/>
  <c r="AC75" i="12"/>
  <c r="AC81" i="12" s="1"/>
  <c r="Z75" i="12"/>
  <c r="Z81" i="12" s="1"/>
  <c r="W75" i="12"/>
  <c r="W81" i="12" s="1"/>
  <c r="T75" i="12"/>
  <c r="T81" i="12" s="1"/>
  <c r="Q75" i="12"/>
  <c r="Q81" i="12" s="1"/>
  <c r="N75" i="12"/>
  <c r="N81" i="12" s="1"/>
  <c r="K75" i="12"/>
  <c r="K81" i="12" s="1"/>
  <c r="H75" i="12"/>
  <c r="H81" i="12" s="1"/>
  <c r="AO74" i="12"/>
  <c r="AO80" i="12" s="1"/>
  <c r="AO82" i="12" s="1"/>
  <c r="AL74" i="12"/>
  <c r="AL80" i="12" s="1"/>
  <c r="AI74" i="12"/>
  <c r="AF74" i="12"/>
  <c r="AF80" i="12" s="1"/>
  <c r="AF82" i="12" s="1"/>
  <c r="AC74" i="12"/>
  <c r="AC80" i="12" s="1"/>
  <c r="AC82" i="12" s="1"/>
  <c r="Z74" i="12"/>
  <c r="Z80" i="12" s="1"/>
  <c r="Z82" i="12" s="1"/>
  <c r="W74" i="12"/>
  <c r="W80" i="12" s="1"/>
  <c r="W82" i="12" s="1"/>
  <c r="T74" i="12"/>
  <c r="T80" i="12" s="1"/>
  <c r="Q74" i="12"/>
  <c r="Q80" i="12" s="1"/>
  <c r="Q82" i="12" s="1"/>
  <c r="N74" i="12"/>
  <c r="K74" i="12"/>
  <c r="K80" i="12" s="1"/>
  <c r="K82" i="12" s="1"/>
  <c r="H74" i="12"/>
  <c r="H80" i="12" s="1"/>
  <c r="H82" i="12" s="1"/>
  <c r="AQ68" i="12"/>
  <c r="AP68" i="12"/>
  <c r="AN68" i="12"/>
  <c r="AM68" i="12"/>
  <c r="AK68" i="12"/>
  <c r="AJ68" i="12"/>
  <c r="AH68" i="12"/>
  <c r="AG68" i="12"/>
  <c r="AE68" i="12"/>
  <c r="AD68" i="12"/>
  <c r="AB68" i="12"/>
  <c r="AA68" i="12"/>
  <c r="Y68" i="12"/>
  <c r="X68" i="12"/>
  <c r="V68" i="12"/>
  <c r="U68" i="12"/>
  <c r="S68" i="12"/>
  <c r="R68" i="12"/>
  <c r="P68" i="12"/>
  <c r="O68" i="12"/>
  <c r="M68" i="12"/>
  <c r="L68" i="12"/>
  <c r="J68" i="12"/>
  <c r="I68" i="12"/>
  <c r="AQ67" i="12"/>
  <c r="AP67" i="12"/>
  <c r="AN67" i="12"/>
  <c r="AM67" i="12"/>
  <c r="AK67" i="12"/>
  <c r="AJ67" i="12"/>
  <c r="AH67" i="12"/>
  <c r="AG67" i="12"/>
  <c r="AE67" i="12"/>
  <c r="AD67" i="12"/>
  <c r="AB67" i="12"/>
  <c r="AA67" i="12"/>
  <c r="Y67" i="12"/>
  <c r="X67" i="12"/>
  <c r="V67" i="12"/>
  <c r="U67" i="12"/>
  <c r="S67" i="12"/>
  <c r="R67" i="12"/>
  <c r="P67" i="12"/>
  <c r="O67" i="12"/>
  <c r="M67" i="12"/>
  <c r="L67" i="12"/>
  <c r="J67" i="12"/>
  <c r="I67" i="12"/>
  <c r="AO62" i="12"/>
  <c r="AL62" i="12"/>
  <c r="AI62" i="12"/>
  <c r="AF62" i="12"/>
  <c r="AC62" i="12"/>
  <c r="Z62" i="12"/>
  <c r="W62" i="12"/>
  <c r="T62" i="12"/>
  <c r="Q62" i="12"/>
  <c r="N62" i="12"/>
  <c r="K62" i="12"/>
  <c r="H62" i="12"/>
  <c r="AO61" i="12"/>
  <c r="AL61" i="12"/>
  <c r="AI61" i="12"/>
  <c r="AF61" i="12"/>
  <c r="AC61" i="12"/>
  <c r="Z61" i="12"/>
  <c r="W61" i="12"/>
  <c r="T61" i="12"/>
  <c r="Q61" i="12"/>
  <c r="N61" i="12"/>
  <c r="K61" i="12"/>
  <c r="H61" i="12"/>
  <c r="AO56" i="12"/>
  <c r="AO68" i="12" s="1"/>
  <c r="AL56" i="12"/>
  <c r="AL68" i="12" s="1"/>
  <c r="AI56" i="12"/>
  <c r="AF56" i="12"/>
  <c r="AC56" i="12"/>
  <c r="Z56" i="12"/>
  <c r="W56" i="12"/>
  <c r="T56" i="12"/>
  <c r="T68" i="12" s="1"/>
  <c r="Q56" i="12"/>
  <c r="N56" i="12"/>
  <c r="N68" i="12" s="1"/>
  <c r="K56" i="12"/>
  <c r="H56" i="12"/>
  <c r="H68" i="12" s="1"/>
  <c r="AO55" i="12"/>
  <c r="AL55" i="12"/>
  <c r="AL67" i="12" s="1"/>
  <c r="AI55" i="12"/>
  <c r="AF55" i="12"/>
  <c r="AC55" i="12"/>
  <c r="AC67" i="12" s="1"/>
  <c r="Z55" i="12"/>
  <c r="W55" i="12"/>
  <c r="W67" i="12" s="1"/>
  <c r="T55" i="12"/>
  <c r="T67" i="12" s="1"/>
  <c r="Q55" i="12"/>
  <c r="N55" i="12"/>
  <c r="N67" i="12" s="1"/>
  <c r="K55" i="12"/>
  <c r="H55" i="12"/>
  <c r="H67" i="12" s="1"/>
  <c r="AQ43" i="12"/>
  <c r="AO43" i="12"/>
  <c r="AN43" i="12"/>
  <c r="AL43" i="12"/>
  <c r="AK43" i="12"/>
  <c r="AI43" i="12"/>
  <c r="AH43" i="12"/>
  <c r="AF43" i="12"/>
  <c r="AE43" i="12"/>
  <c r="AC43" i="12"/>
  <c r="AB43" i="12"/>
  <c r="Z43" i="12"/>
  <c r="Y43" i="12"/>
  <c r="W43" i="12"/>
  <c r="V43" i="12"/>
  <c r="T43" i="12"/>
  <c r="S43" i="12"/>
  <c r="Q43" i="12"/>
  <c r="P43" i="12"/>
  <c r="N43" i="12"/>
  <c r="M43" i="12"/>
  <c r="K43" i="12"/>
  <c r="J43" i="12"/>
  <c r="H43" i="12"/>
  <c r="AQ42" i="12"/>
  <c r="AQ46" i="12" s="1"/>
  <c r="AO42" i="12"/>
  <c r="AO46" i="12" s="1"/>
  <c r="AN42" i="12"/>
  <c r="AN46" i="12" s="1"/>
  <c r="AL42" i="12"/>
  <c r="AL46" i="12" s="1"/>
  <c r="AK42" i="12"/>
  <c r="AK46" i="12" s="1"/>
  <c r="AI42" i="12"/>
  <c r="AI46" i="12" s="1"/>
  <c r="AH42" i="12"/>
  <c r="AH46" i="12" s="1"/>
  <c r="AF42" i="12"/>
  <c r="AF46" i="12" s="1"/>
  <c r="AE42" i="12"/>
  <c r="AE46" i="12" s="1"/>
  <c r="AC42" i="12"/>
  <c r="AC46" i="12" s="1"/>
  <c r="AB42" i="12"/>
  <c r="Z42" i="12"/>
  <c r="Y42" i="12"/>
  <c r="Y46" i="12" s="1"/>
  <c r="W42" i="12"/>
  <c r="W46" i="12" s="1"/>
  <c r="V42" i="12"/>
  <c r="V46" i="12" s="1"/>
  <c r="T42" i="12"/>
  <c r="T46" i="12" s="1"/>
  <c r="S42" i="12"/>
  <c r="S46" i="12" s="1"/>
  <c r="Q42" i="12"/>
  <c r="Q46" i="12" s="1"/>
  <c r="P42" i="12"/>
  <c r="P46" i="12" s="1"/>
  <c r="N42" i="12"/>
  <c r="N46" i="12" s="1"/>
  <c r="M42" i="12"/>
  <c r="M46" i="12" s="1"/>
  <c r="K42" i="12"/>
  <c r="K46" i="12" s="1"/>
  <c r="J42" i="12"/>
  <c r="J46" i="12" s="1"/>
  <c r="H42" i="12"/>
  <c r="H46" i="12" s="1"/>
  <c r="AQ38" i="12"/>
  <c r="AO38" i="12"/>
  <c r="AN38" i="12"/>
  <c r="AL38" i="12"/>
  <c r="AK38" i="12"/>
  <c r="AI38" i="12"/>
  <c r="AH38" i="12"/>
  <c r="AF38" i="12"/>
  <c r="AE38" i="12"/>
  <c r="AC38" i="12"/>
  <c r="AB38" i="12"/>
  <c r="Z38" i="12"/>
  <c r="Y38" i="12"/>
  <c r="W38" i="12"/>
  <c r="V38" i="12"/>
  <c r="T38" i="12"/>
  <c r="S38" i="12"/>
  <c r="Q38" i="12"/>
  <c r="P38" i="12"/>
  <c r="N38" i="12"/>
  <c r="M38" i="12"/>
  <c r="K38" i="12"/>
  <c r="J38" i="12"/>
  <c r="H38" i="12"/>
  <c r="AQ37" i="12"/>
  <c r="AQ41" i="12" s="1"/>
  <c r="AQ48" i="12" s="1"/>
  <c r="AP49" i="12" s="1"/>
  <c r="AO37" i="12"/>
  <c r="AO41" i="12" s="1"/>
  <c r="AO48" i="12" s="1"/>
  <c r="AN37" i="12"/>
  <c r="AN41" i="12" s="1"/>
  <c r="AN48" i="12" s="1"/>
  <c r="AL37" i="12"/>
  <c r="AL41" i="12" s="1"/>
  <c r="AL48" i="12" s="1"/>
  <c r="AK37" i="12"/>
  <c r="AK41" i="12" s="1"/>
  <c r="AK48" i="12" s="1"/>
  <c r="AJ49" i="12" s="1"/>
  <c r="AI37" i="12"/>
  <c r="AI41" i="12" s="1"/>
  <c r="AI48" i="12" s="1"/>
  <c r="AH37" i="12"/>
  <c r="AH41" i="12" s="1"/>
  <c r="AH48" i="12" s="1"/>
  <c r="AG49" i="12" s="1"/>
  <c r="AF37" i="12"/>
  <c r="AF41" i="12" s="1"/>
  <c r="AF48" i="12" s="1"/>
  <c r="AE37" i="12"/>
  <c r="AE41" i="12" s="1"/>
  <c r="AE48" i="12" s="1"/>
  <c r="AD49" i="12" s="1"/>
  <c r="AC37" i="12"/>
  <c r="AC41" i="12" s="1"/>
  <c r="AC48" i="12" s="1"/>
  <c r="AB37" i="12"/>
  <c r="AB41" i="12" s="1"/>
  <c r="Z37" i="12"/>
  <c r="Z41" i="12" s="1"/>
  <c r="Y37" i="12"/>
  <c r="Y41" i="12" s="1"/>
  <c r="Y48" i="12" s="1"/>
  <c r="X49" i="12" s="1"/>
  <c r="W37" i="12"/>
  <c r="W41" i="12" s="1"/>
  <c r="W48" i="12" s="1"/>
  <c r="V37" i="12"/>
  <c r="V41" i="12" s="1"/>
  <c r="V48" i="12" s="1"/>
  <c r="T37" i="12"/>
  <c r="S37" i="12"/>
  <c r="S41" i="12" s="1"/>
  <c r="S48" i="12" s="1"/>
  <c r="R49" i="12" s="1"/>
  <c r="Q37" i="12"/>
  <c r="Q41" i="12" s="1"/>
  <c r="Q48" i="12" s="1"/>
  <c r="P37" i="12"/>
  <c r="P41" i="12" s="1"/>
  <c r="P48" i="12" s="1"/>
  <c r="O49" i="12" s="1"/>
  <c r="N37" i="12"/>
  <c r="N41" i="12" s="1"/>
  <c r="N48" i="12" s="1"/>
  <c r="M37" i="12"/>
  <c r="M41" i="12" s="1"/>
  <c r="M48" i="12" s="1"/>
  <c r="L49" i="12" s="1"/>
  <c r="K37" i="12"/>
  <c r="K41" i="12" s="1"/>
  <c r="K48" i="12" s="1"/>
  <c r="J37" i="12"/>
  <c r="J41" i="12" s="1"/>
  <c r="J48" i="12" s="1"/>
  <c r="I49" i="12" s="1"/>
  <c r="H37" i="12"/>
  <c r="H41" i="12" s="1"/>
  <c r="H48" i="12" s="1"/>
  <c r="AQ33" i="12"/>
  <c r="AP33" i="12"/>
  <c r="AN33" i="12"/>
  <c r="AM33" i="12"/>
  <c r="AK33" i="12"/>
  <c r="AJ33" i="12"/>
  <c r="AH33" i="12"/>
  <c r="AG33" i="12"/>
  <c r="AE33" i="12"/>
  <c r="AD33" i="12"/>
  <c r="AB33" i="12"/>
  <c r="AA33" i="12"/>
  <c r="Y33" i="12"/>
  <c r="X33" i="12"/>
  <c r="V33" i="12"/>
  <c r="U33" i="12"/>
  <c r="S33" i="12"/>
  <c r="R33" i="12"/>
  <c r="P33" i="12"/>
  <c r="O33" i="12"/>
  <c r="M33" i="12"/>
  <c r="L33" i="12"/>
  <c r="J33" i="12"/>
  <c r="I33" i="12"/>
  <c r="AQ32" i="12"/>
  <c r="AQ34" i="12" s="1"/>
  <c r="AP32" i="12"/>
  <c r="AP34" i="12" s="1"/>
  <c r="AN32" i="12"/>
  <c r="AN34" i="12" s="1"/>
  <c r="AM32" i="12"/>
  <c r="AM34" i="12" s="1"/>
  <c r="AK32" i="12"/>
  <c r="AK34" i="12" s="1"/>
  <c r="AJ32" i="12"/>
  <c r="AJ34" i="12" s="1"/>
  <c r="AH32" i="12"/>
  <c r="AH34" i="12" s="1"/>
  <c r="AG32" i="12"/>
  <c r="AG34" i="12" s="1"/>
  <c r="AE32" i="12"/>
  <c r="AE34" i="12" s="1"/>
  <c r="AD32" i="12"/>
  <c r="AD34" i="12" s="1"/>
  <c r="AB32" i="12"/>
  <c r="AB34" i="12" s="1"/>
  <c r="AA32" i="12"/>
  <c r="AA34" i="12" s="1"/>
  <c r="Y32" i="12"/>
  <c r="Y34" i="12" s="1"/>
  <c r="X32" i="12"/>
  <c r="X34" i="12" s="1"/>
  <c r="V32" i="12"/>
  <c r="V34" i="12" s="1"/>
  <c r="U32" i="12"/>
  <c r="U34" i="12" s="1"/>
  <c r="S32" i="12"/>
  <c r="S34" i="12" s="1"/>
  <c r="R32" i="12"/>
  <c r="R34" i="12" s="1"/>
  <c r="P32" i="12"/>
  <c r="P34" i="12" s="1"/>
  <c r="O32" i="12"/>
  <c r="O34" i="12" s="1"/>
  <c r="M32" i="12"/>
  <c r="M34" i="12" s="1"/>
  <c r="L32" i="12"/>
  <c r="L34" i="12" s="1"/>
  <c r="J32" i="12"/>
  <c r="J34" i="12" s="1"/>
  <c r="I32" i="12"/>
  <c r="I34" i="12" s="1"/>
  <c r="AO31" i="12"/>
  <c r="AL31" i="12"/>
  <c r="AI31" i="12"/>
  <c r="AF31" i="12"/>
  <c r="AC31" i="12"/>
  <c r="Z31" i="12"/>
  <c r="W31" i="12"/>
  <c r="T31" i="12"/>
  <c r="Q31" i="12"/>
  <c r="N31" i="12"/>
  <c r="K31" i="12"/>
  <c r="H31" i="12"/>
  <c r="AO30" i="12"/>
  <c r="AL30" i="12"/>
  <c r="AI30" i="12"/>
  <c r="AF30" i="12"/>
  <c r="AC30" i="12"/>
  <c r="Z30" i="12"/>
  <c r="W30" i="12"/>
  <c r="T30" i="12"/>
  <c r="Q30" i="12"/>
  <c r="N30" i="12"/>
  <c r="K30" i="12"/>
  <c r="H30" i="12"/>
  <c r="AO29" i="12"/>
  <c r="AL29" i="12"/>
  <c r="AI29" i="12"/>
  <c r="AF29" i="12"/>
  <c r="AC29" i="12"/>
  <c r="Z29" i="12"/>
  <c r="W29" i="12"/>
  <c r="T29" i="12"/>
  <c r="Q29" i="12"/>
  <c r="N29" i="12"/>
  <c r="K29" i="12"/>
  <c r="H29" i="12"/>
  <c r="AO28" i="12"/>
  <c r="AL28" i="12"/>
  <c r="AI28" i="12"/>
  <c r="AF28" i="12"/>
  <c r="AC28" i="12"/>
  <c r="Z28" i="12"/>
  <c r="W28" i="12"/>
  <c r="T28" i="12"/>
  <c r="Q28" i="12"/>
  <c r="N28" i="12"/>
  <c r="K28" i="12"/>
  <c r="H28" i="12"/>
  <c r="AO27" i="12"/>
  <c r="AO33" i="12" s="1"/>
  <c r="AL27" i="12"/>
  <c r="AL33" i="12" s="1"/>
  <c r="AI27" i="12"/>
  <c r="AI33" i="12" s="1"/>
  <c r="AF27" i="12"/>
  <c r="AF33" i="12" s="1"/>
  <c r="AC27" i="12"/>
  <c r="AC33" i="12" s="1"/>
  <c r="Z27" i="12"/>
  <c r="Z33" i="12" s="1"/>
  <c r="W27" i="12"/>
  <c r="W33" i="12" s="1"/>
  <c r="T27" i="12"/>
  <c r="T33" i="12" s="1"/>
  <c r="Q27" i="12"/>
  <c r="Q33" i="12" s="1"/>
  <c r="N27" i="12"/>
  <c r="N33" i="12" s="1"/>
  <c r="K27" i="12"/>
  <c r="K33" i="12" s="1"/>
  <c r="H27" i="12"/>
  <c r="H33" i="12" s="1"/>
  <c r="AO26" i="12"/>
  <c r="AO32" i="12" s="1"/>
  <c r="AL26" i="12"/>
  <c r="AI26" i="12"/>
  <c r="AI32" i="12" s="1"/>
  <c r="AF26" i="12"/>
  <c r="AF32" i="12" s="1"/>
  <c r="AC26" i="12"/>
  <c r="AC32" i="12" s="1"/>
  <c r="Z26" i="12"/>
  <c r="Z32" i="12" s="1"/>
  <c r="W26" i="12"/>
  <c r="T26" i="12"/>
  <c r="T32" i="12" s="1"/>
  <c r="Q26" i="12"/>
  <c r="N26" i="12"/>
  <c r="N32" i="12" s="1"/>
  <c r="K26" i="12"/>
  <c r="H26" i="12"/>
  <c r="AQ20" i="12"/>
  <c r="AP20" i="12"/>
  <c r="AN20" i="12"/>
  <c r="AM20" i="12"/>
  <c r="AK20" i="12"/>
  <c r="AJ20" i="12"/>
  <c r="AH20" i="12"/>
  <c r="AG20" i="12"/>
  <c r="AE20" i="12"/>
  <c r="AD20" i="12"/>
  <c r="AB20" i="12"/>
  <c r="AA20" i="12"/>
  <c r="Y20" i="12"/>
  <c r="X20" i="12"/>
  <c r="V20" i="12"/>
  <c r="U20" i="12"/>
  <c r="S20" i="12"/>
  <c r="R20" i="12"/>
  <c r="P20" i="12"/>
  <c r="O20" i="12"/>
  <c r="M20" i="12"/>
  <c r="L20" i="12"/>
  <c r="J20" i="12"/>
  <c r="I20" i="12"/>
  <c r="AQ19" i="12"/>
  <c r="AP19" i="12"/>
  <c r="AN19" i="12"/>
  <c r="AM19" i="12"/>
  <c r="AK19" i="12"/>
  <c r="AJ19" i="12"/>
  <c r="AH19" i="12"/>
  <c r="AG19" i="12"/>
  <c r="AE19" i="12"/>
  <c r="AD19" i="12"/>
  <c r="AB19" i="12"/>
  <c r="AA19" i="12"/>
  <c r="Y19" i="12"/>
  <c r="X19" i="12"/>
  <c r="V19" i="12"/>
  <c r="U19" i="12"/>
  <c r="S19" i="12"/>
  <c r="R19" i="12"/>
  <c r="P19" i="12"/>
  <c r="O19" i="12"/>
  <c r="M19" i="12"/>
  <c r="L19" i="12"/>
  <c r="J19" i="12"/>
  <c r="I19" i="12"/>
  <c r="AO14" i="12"/>
  <c r="AL14" i="12"/>
  <c r="AI14" i="12"/>
  <c r="AF14" i="12"/>
  <c r="AC14" i="12"/>
  <c r="Z14" i="12"/>
  <c r="W14" i="12"/>
  <c r="T14" i="12"/>
  <c r="Q14" i="12"/>
  <c r="N14" i="12"/>
  <c r="K14" i="12"/>
  <c r="H14" i="12"/>
  <c r="AO13" i="12"/>
  <c r="AL13" i="12"/>
  <c r="AI13" i="12"/>
  <c r="AF13" i="12"/>
  <c r="AC13" i="12"/>
  <c r="Z13" i="12"/>
  <c r="W13" i="12"/>
  <c r="T13" i="12"/>
  <c r="Q13" i="12"/>
  <c r="N13" i="12"/>
  <c r="K13" i="12"/>
  <c r="H13" i="12"/>
  <c r="AO8" i="12"/>
  <c r="AL8" i="12"/>
  <c r="AI8" i="12"/>
  <c r="AF8" i="12"/>
  <c r="AC8" i="12"/>
  <c r="Z8" i="12"/>
  <c r="W8" i="12"/>
  <c r="T8" i="12"/>
  <c r="Q8" i="12"/>
  <c r="N8" i="12"/>
  <c r="K8" i="12"/>
  <c r="H8" i="12"/>
  <c r="AO7" i="12"/>
  <c r="AL7" i="12"/>
  <c r="AI7" i="12"/>
  <c r="AF7" i="12"/>
  <c r="AC7" i="12"/>
  <c r="Z7" i="12"/>
  <c r="W7" i="12"/>
  <c r="T7" i="12"/>
  <c r="Q7" i="12"/>
  <c r="N7" i="12"/>
  <c r="K7" i="12"/>
  <c r="H7" i="12"/>
  <c r="Y69" i="14" l="1"/>
  <c r="X70" i="14" s="1"/>
  <c r="I125" i="14"/>
  <c r="W25" i="14"/>
  <c r="AH69" i="14"/>
  <c r="AG70" i="14" s="1"/>
  <c r="S138" i="14"/>
  <c r="R139" i="14" s="1"/>
  <c r="AK138" i="14"/>
  <c r="AJ139" i="14" s="1"/>
  <c r="Y138" i="14"/>
  <c r="AE69" i="14"/>
  <c r="AD70" i="14" s="1"/>
  <c r="K25" i="14"/>
  <c r="AO25" i="14"/>
  <c r="U139" i="14"/>
  <c r="Q138" i="14"/>
  <c r="W138" i="14"/>
  <c r="AI94" i="14"/>
  <c r="M138" i="14"/>
  <c r="AQ138" i="14"/>
  <c r="AP139" i="14" s="1"/>
  <c r="W94" i="14"/>
  <c r="B28" i="14"/>
  <c r="AI25" i="14"/>
  <c r="AP70" i="14"/>
  <c r="N25" i="14"/>
  <c r="J125" i="14"/>
  <c r="T94" i="14"/>
  <c r="AC94" i="14"/>
  <c r="K138" i="14"/>
  <c r="H94" i="14"/>
  <c r="Q94" i="14"/>
  <c r="AH138" i="14"/>
  <c r="AG139" i="14" s="1"/>
  <c r="AM50" i="13"/>
  <c r="N98" i="13"/>
  <c r="X99" i="13"/>
  <c r="AP50" i="13"/>
  <c r="AG99" i="13"/>
  <c r="O50" i="13"/>
  <c r="AO49" i="13"/>
  <c r="U50" i="13"/>
  <c r="AD50" i="13"/>
  <c r="I50" i="13"/>
  <c r="Z49" i="13"/>
  <c r="AI49" i="13"/>
  <c r="P98" i="13"/>
  <c r="O99" i="13" s="1"/>
  <c r="AN98" i="13"/>
  <c r="AC98" i="13"/>
  <c r="AD99" i="13" s="1"/>
  <c r="M49" i="13"/>
  <c r="L50" i="13" s="1"/>
  <c r="Z20" i="13"/>
  <c r="Q98" i="13"/>
  <c r="AL69" i="13"/>
  <c r="AF49" i="13"/>
  <c r="AG50" i="13" s="1"/>
  <c r="AK49" i="13"/>
  <c r="T49" i="13"/>
  <c r="Y49" i="13"/>
  <c r="X50" i="13" s="1"/>
  <c r="Q49" i="13"/>
  <c r="R50" i="13" s="1"/>
  <c r="AL49" i="13"/>
  <c r="E22" i="13"/>
  <c r="AI20" i="13"/>
  <c r="AB98" i="13"/>
  <c r="AA99" i="13" s="1"/>
  <c r="S98" i="13"/>
  <c r="R99" i="13" s="1"/>
  <c r="AQ98" i="13"/>
  <c r="AP99" i="13" s="1"/>
  <c r="AL98" i="13"/>
  <c r="AA50" i="13"/>
  <c r="W69" i="13"/>
  <c r="B22" i="13"/>
  <c r="H69" i="13"/>
  <c r="AL82" i="12"/>
  <c r="AI80" i="12"/>
  <c r="H32" i="12"/>
  <c r="X97" i="12"/>
  <c r="T89" i="12"/>
  <c r="T96" i="12" s="1"/>
  <c r="U97" i="12" s="1"/>
  <c r="R97" i="12"/>
  <c r="AM49" i="12"/>
  <c r="AB46" i="12"/>
  <c r="Z46" i="12"/>
  <c r="Z48" i="12" s="1"/>
  <c r="AB48" i="12"/>
  <c r="T41" i="12"/>
  <c r="T48" i="12" s="1"/>
  <c r="U49" i="12"/>
  <c r="B21" i="12"/>
  <c r="B22" i="12"/>
  <c r="E21" i="12"/>
  <c r="E22" i="12"/>
  <c r="K67" i="12"/>
  <c r="K68" i="12"/>
  <c r="Q67" i="12"/>
  <c r="Q68" i="12"/>
  <c r="T82" i="12"/>
  <c r="W68" i="12"/>
  <c r="Z67" i="12"/>
  <c r="Z68" i="12"/>
  <c r="AC68" i="12"/>
  <c r="AF68" i="12"/>
  <c r="AF67" i="12"/>
  <c r="AI67" i="12"/>
  <c r="AI68" i="12"/>
  <c r="AI82" i="12"/>
  <c r="AO67" i="12"/>
  <c r="N80" i="12"/>
  <c r="N82" i="12" s="1"/>
  <c r="AO19" i="12"/>
  <c r="AO20" i="12"/>
  <c r="AO34" i="12"/>
  <c r="AL19" i="12"/>
  <c r="AL20" i="12"/>
  <c r="AI19" i="12"/>
  <c r="AI20" i="12"/>
  <c r="AI34" i="12"/>
  <c r="AF19" i="12"/>
  <c r="AF20" i="12"/>
  <c r="AF34" i="12"/>
  <c r="AC19" i="12"/>
  <c r="AC20" i="12"/>
  <c r="AC34" i="12"/>
  <c r="Z19" i="12"/>
  <c r="Z20" i="12"/>
  <c r="Z34" i="12"/>
  <c r="W19" i="12"/>
  <c r="W20" i="12"/>
  <c r="T19" i="12"/>
  <c r="T20" i="12"/>
  <c r="T34" i="12"/>
  <c r="Q19" i="12"/>
  <c r="Q20" i="12"/>
  <c r="N19" i="12"/>
  <c r="N20" i="12"/>
  <c r="N34" i="12"/>
  <c r="K19" i="12"/>
  <c r="K20" i="12"/>
  <c r="H19" i="12"/>
  <c r="H20" i="12"/>
  <c r="H34" i="12"/>
  <c r="AL32" i="12"/>
  <c r="AL34" i="12" s="1"/>
  <c r="W32" i="12"/>
  <c r="W34" i="12" s="1"/>
  <c r="K32" i="12"/>
  <c r="K34" i="12" s="1"/>
  <c r="Q32" i="12"/>
  <c r="Q34" i="12" s="1"/>
  <c r="L139" i="14" l="1"/>
  <c r="X139" i="14"/>
  <c r="AJ50" i="13"/>
  <c r="AM99" i="13"/>
  <c r="AA49" i="12"/>
  <c r="BX53" i="2"/>
  <c r="BT53" i="2"/>
  <c r="BP53" i="2"/>
  <c r="BL53" i="2"/>
  <c r="BH53" i="2"/>
  <c r="BD53" i="2"/>
  <c r="AZ53" i="2"/>
  <c r="AV53" i="2"/>
  <c r="AR53" i="2"/>
  <c r="AN53" i="2"/>
  <c r="AJ53" i="2"/>
  <c r="AF53" i="2"/>
  <c r="AB53" i="2"/>
  <c r="X53" i="2"/>
  <c r="T53" i="2"/>
  <c r="P53" i="2"/>
  <c r="L53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CA51" i="2"/>
  <c r="CA53" i="2" s="1"/>
  <c r="BZ51" i="2"/>
  <c r="BZ53" i="2" s="1"/>
  <c r="BY51" i="2"/>
  <c r="BY53" i="2" s="1"/>
  <c r="BX51" i="2"/>
  <c r="BW51" i="2"/>
  <c r="BW53" i="2" s="1"/>
  <c r="BV51" i="2"/>
  <c r="BV53" i="2" s="1"/>
  <c r="BU51" i="2"/>
  <c r="BU53" i="2" s="1"/>
  <c r="BT51" i="2"/>
  <c r="BS51" i="2"/>
  <c r="BS53" i="2" s="1"/>
  <c r="BR51" i="2"/>
  <c r="BR53" i="2" s="1"/>
  <c r="BQ51" i="2"/>
  <c r="BQ53" i="2" s="1"/>
  <c r="BP51" i="2"/>
  <c r="BO51" i="2"/>
  <c r="BO53" i="2" s="1"/>
  <c r="BN51" i="2"/>
  <c r="BN53" i="2" s="1"/>
  <c r="BM51" i="2"/>
  <c r="BM53" i="2" s="1"/>
  <c r="BL51" i="2"/>
  <c r="BK51" i="2"/>
  <c r="BK53" i="2" s="1"/>
  <c r="BJ51" i="2"/>
  <c r="BJ53" i="2" s="1"/>
  <c r="BI51" i="2"/>
  <c r="BI53" i="2" s="1"/>
  <c r="BH51" i="2"/>
  <c r="BG51" i="2"/>
  <c r="BG53" i="2" s="1"/>
  <c r="BF51" i="2"/>
  <c r="BF53" i="2" s="1"/>
  <c r="BE51" i="2"/>
  <c r="BE53" i="2" s="1"/>
  <c r="BD51" i="2"/>
  <c r="BC51" i="2"/>
  <c r="BC53" i="2" s="1"/>
  <c r="BB51" i="2"/>
  <c r="BB53" i="2" s="1"/>
  <c r="BA51" i="2"/>
  <c r="BA53" i="2" s="1"/>
  <c r="AZ51" i="2"/>
  <c r="AY51" i="2"/>
  <c r="AY53" i="2" s="1"/>
  <c r="AX51" i="2"/>
  <c r="AX53" i="2" s="1"/>
  <c r="AW51" i="2"/>
  <c r="AW53" i="2" s="1"/>
  <c r="AV51" i="2"/>
  <c r="AU51" i="2"/>
  <c r="AU53" i="2" s="1"/>
  <c r="AT51" i="2"/>
  <c r="AT53" i="2" s="1"/>
  <c r="AS51" i="2"/>
  <c r="AS53" i="2" s="1"/>
  <c r="AR51" i="2"/>
  <c r="AQ51" i="2"/>
  <c r="AQ53" i="2" s="1"/>
  <c r="AP51" i="2"/>
  <c r="AP53" i="2" s="1"/>
  <c r="AO51" i="2"/>
  <c r="AO53" i="2" s="1"/>
  <c r="AN51" i="2"/>
  <c r="AM51" i="2"/>
  <c r="AM53" i="2" s="1"/>
  <c r="AL51" i="2"/>
  <c r="AL53" i="2" s="1"/>
  <c r="AK51" i="2"/>
  <c r="AK53" i="2" s="1"/>
  <c r="AJ51" i="2"/>
  <c r="AI51" i="2"/>
  <c r="AI53" i="2" s="1"/>
  <c r="AH51" i="2"/>
  <c r="AH53" i="2" s="1"/>
  <c r="AG51" i="2"/>
  <c r="AG53" i="2" s="1"/>
  <c r="AF51" i="2"/>
  <c r="AE51" i="2"/>
  <c r="AE53" i="2" s="1"/>
  <c r="AD51" i="2"/>
  <c r="AD53" i="2" s="1"/>
  <c r="AC51" i="2"/>
  <c r="AC53" i="2" s="1"/>
  <c r="AB51" i="2"/>
  <c r="AA51" i="2"/>
  <c r="AA53" i="2" s="1"/>
  <c r="Z51" i="2"/>
  <c r="Z53" i="2" s="1"/>
  <c r="Y51" i="2"/>
  <c r="Y53" i="2" s="1"/>
  <c r="X51" i="2"/>
  <c r="W51" i="2"/>
  <c r="W53" i="2" s="1"/>
  <c r="V51" i="2"/>
  <c r="V53" i="2" s="1"/>
  <c r="U51" i="2"/>
  <c r="U53" i="2" s="1"/>
  <c r="T51" i="2"/>
  <c r="S51" i="2"/>
  <c r="S53" i="2" s="1"/>
  <c r="R51" i="2"/>
  <c r="R53" i="2" s="1"/>
  <c r="Q51" i="2"/>
  <c r="Q53" i="2" s="1"/>
  <c r="P51" i="2"/>
  <c r="O51" i="2"/>
  <c r="O53" i="2" s="1"/>
  <c r="N51" i="2"/>
  <c r="N53" i="2" s="1"/>
  <c r="M51" i="2"/>
  <c r="M53" i="2" s="1"/>
  <c r="L51" i="2"/>
  <c r="K51" i="2"/>
  <c r="K53" i="2" s="1"/>
  <c r="J53" i="2"/>
  <c r="J52" i="2"/>
  <c r="I52" i="2"/>
  <c r="I53" i="2" s="1"/>
  <c r="H52" i="2"/>
  <c r="J51" i="2"/>
  <c r="I51" i="2"/>
  <c r="H51" i="2"/>
  <c r="H53" i="2" s="1"/>
  <c r="BY50" i="2"/>
  <c r="BV50" i="2"/>
  <c r="BS50" i="2"/>
  <c r="BP50" i="2"/>
  <c r="BM50" i="2"/>
  <c r="BJ50" i="2"/>
  <c r="BG50" i="2"/>
  <c r="BD50" i="2"/>
  <c r="BA50" i="2"/>
  <c r="AX50" i="2"/>
  <c r="AU50" i="2"/>
  <c r="AR50" i="2"/>
  <c r="AO50" i="2"/>
  <c r="AL50" i="2"/>
  <c r="AI50" i="2"/>
  <c r="AF50" i="2"/>
  <c r="AC50" i="2"/>
  <c r="Z50" i="2"/>
  <c r="W50" i="2"/>
  <c r="T50" i="2"/>
  <c r="Q50" i="2"/>
  <c r="N50" i="2"/>
  <c r="K50" i="2"/>
  <c r="BY49" i="2"/>
  <c r="BV49" i="2"/>
  <c r="BS49" i="2"/>
  <c r="BP49" i="2"/>
  <c r="BM49" i="2"/>
  <c r="BJ49" i="2"/>
  <c r="BG49" i="2"/>
  <c r="BD49" i="2"/>
  <c r="BA49" i="2"/>
  <c r="AX49" i="2"/>
  <c r="AU49" i="2"/>
  <c r="AR49" i="2"/>
  <c r="AO49" i="2"/>
  <c r="AL49" i="2"/>
  <c r="AI49" i="2"/>
  <c r="AF49" i="2"/>
  <c r="AC49" i="2"/>
  <c r="Z49" i="2"/>
  <c r="W49" i="2"/>
  <c r="T49" i="2"/>
  <c r="Q49" i="2"/>
  <c r="N49" i="2"/>
  <c r="K49" i="2"/>
  <c r="BY48" i="2"/>
  <c r="BV48" i="2"/>
  <c r="BS48" i="2"/>
  <c r="BP48" i="2"/>
  <c r="BM48" i="2"/>
  <c r="BJ48" i="2"/>
  <c r="BG48" i="2"/>
  <c r="BD48" i="2"/>
  <c r="BA48" i="2"/>
  <c r="AX48" i="2"/>
  <c r="AU48" i="2"/>
  <c r="AR48" i="2"/>
  <c r="AO48" i="2"/>
  <c r="AL48" i="2"/>
  <c r="AI48" i="2"/>
  <c r="AF48" i="2"/>
  <c r="AC48" i="2"/>
  <c r="Z48" i="2"/>
  <c r="W48" i="2"/>
  <c r="T48" i="2"/>
  <c r="Q48" i="2"/>
  <c r="N48" i="2"/>
  <c r="K48" i="2"/>
  <c r="BY47" i="2"/>
  <c r="BV47" i="2"/>
  <c r="BS47" i="2"/>
  <c r="BP47" i="2"/>
  <c r="BM47" i="2"/>
  <c r="BJ47" i="2"/>
  <c r="BG47" i="2"/>
  <c r="BD47" i="2"/>
  <c r="BA47" i="2"/>
  <c r="AX47" i="2"/>
  <c r="AU47" i="2"/>
  <c r="AR47" i="2"/>
  <c r="AO47" i="2"/>
  <c r="AL47" i="2"/>
  <c r="AI47" i="2"/>
  <c r="AF47" i="2"/>
  <c r="AC47" i="2"/>
  <c r="Z47" i="2"/>
  <c r="W47" i="2"/>
  <c r="T47" i="2"/>
  <c r="Q47" i="2"/>
  <c r="N47" i="2"/>
  <c r="K47" i="2"/>
  <c r="BY46" i="2"/>
  <c r="BV46" i="2"/>
  <c r="BS46" i="2"/>
  <c r="BP46" i="2"/>
  <c r="BM46" i="2"/>
  <c r="BJ46" i="2"/>
  <c r="BG46" i="2"/>
  <c r="BD46" i="2"/>
  <c r="BA46" i="2"/>
  <c r="AX46" i="2"/>
  <c r="AU46" i="2"/>
  <c r="AR46" i="2"/>
  <c r="AO46" i="2"/>
  <c r="AL46" i="2"/>
  <c r="AI46" i="2"/>
  <c r="AF46" i="2"/>
  <c r="AC46" i="2"/>
  <c r="Z46" i="2"/>
  <c r="W46" i="2"/>
  <c r="T46" i="2"/>
  <c r="Q46" i="2"/>
  <c r="N46" i="2"/>
  <c r="K46" i="2"/>
  <c r="BY45" i="2"/>
  <c r="BV45" i="2"/>
  <c r="BS45" i="2"/>
  <c r="BP45" i="2"/>
  <c r="BM45" i="2"/>
  <c r="BJ45" i="2"/>
  <c r="BG45" i="2"/>
  <c r="BD45" i="2"/>
  <c r="BA45" i="2"/>
  <c r="AX45" i="2"/>
  <c r="AU45" i="2"/>
  <c r="AR45" i="2"/>
  <c r="AO45" i="2"/>
  <c r="AL45" i="2"/>
  <c r="AI45" i="2"/>
  <c r="AF45" i="2"/>
  <c r="AC45" i="2"/>
  <c r="Z45" i="2"/>
  <c r="W45" i="2"/>
  <c r="T45" i="2"/>
  <c r="Q45" i="2"/>
  <c r="N45" i="2"/>
  <c r="K45" i="2"/>
  <c r="H50" i="2"/>
  <c r="H49" i="2"/>
  <c r="H48" i="2"/>
  <c r="H47" i="2"/>
  <c r="H46" i="2"/>
  <c r="H45" i="2"/>
  <c r="CA41" i="2"/>
  <c r="BZ41" i="2"/>
  <c r="BX41" i="2"/>
  <c r="BW41" i="2"/>
  <c r="BU41" i="2"/>
  <c r="BT41" i="2"/>
  <c r="BR41" i="2"/>
  <c r="BQ41" i="2"/>
  <c r="BO41" i="2"/>
  <c r="BN41" i="2"/>
  <c r="BL41" i="2"/>
  <c r="BK41" i="2"/>
  <c r="BI41" i="2"/>
  <c r="BH41" i="2"/>
  <c r="BF41" i="2"/>
  <c r="BE41" i="2"/>
  <c r="BC41" i="2"/>
  <c r="BB41" i="2"/>
  <c r="AZ41" i="2"/>
  <c r="AY41" i="2"/>
  <c r="AW41" i="2"/>
  <c r="AV41" i="2"/>
  <c r="AT41" i="2"/>
  <c r="AS41" i="2"/>
  <c r="AQ41" i="2"/>
  <c r="AP41" i="2"/>
  <c r="AN41" i="2"/>
  <c r="AM41" i="2"/>
  <c r="AK41" i="2"/>
  <c r="AJ41" i="2"/>
  <c r="AH41" i="2"/>
  <c r="AG41" i="2"/>
  <c r="AE41" i="2"/>
  <c r="AD41" i="2"/>
  <c r="AB41" i="2"/>
  <c r="AA41" i="2"/>
  <c r="Y41" i="2"/>
  <c r="X41" i="2"/>
  <c r="V41" i="2"/>
  <c r="U41" i="2"/>
  <c r="S41" i="2"/>
  <c r="R41" i="2"/>
  <c r="P41" i="2"/>
  <c r="O41" i="2"/>
  <c r="M41" i="2"/>
  <c r="L41" i="2"/>
  <c r="CA40" i="2"/>
  <c r="BZ40" i="2"/>
  <c r="BX40" i="2"/>
  <c r="BW40" i="2"/>
  <c r="BU40" i="2"/>
  <c r="BT40" i="2"/>
  <c r="BR40" i="2"/>
  <c r="BQ40" i="2"/>
  <c r="BO40" i="2"/>
  <c r="BN40" i="2"/>
  <c r="BL40" i="2"/>
  <c r="BK40" i="2"/>
  <c r="BI40" i="2"/>
  <c r="BH40" i="2"/>
  <c r="BF40" i="2"/>
  <c r="BE40" i="2"/>
  <c r="BC40" i="2"/>
  <c r="BB40" i="2"/>
  <c r="AZ40" i="2"/>
  <c r="AY40" i="2"/>
  <c r="AW40" i="2"/>
  <c r="AV40" i="2"/>
  <c r="AT40" i="2"/>
  <c r="AS40" i="2"/>
  <c r="AQ40" i="2"/>
  <c r="AP40" i="2"/>
  <c r="AN40" i="2"/>
  <c r="AM40" i="2"/>
  <c r="AK40" i="2"/>
  <c r="AJ40" i="2"/>
  <c r="AH40" i="2"/>
  <c r="AG40" i="2"/>
  <c r="AE40" i="2"/>
  <c r="AD40" i="2"/>
  <c r="AB40" i="2"/>
  <c r="AA40" i="2"/>
  <c r="Y40" i="2"/>
  <c r="X40" i="2"/>
  <c r="V40" i="2"/>
  <c r="U40" i="2"/>
  <c r="S40" i="2"/>
  <c r="R40" i="2"/>
  <c r="P40" i="2"/>
  <c r="O40" i="2"/>
  <c r="M40" i="2"/>
  <c r="L40" i="2"/>
  <c r="J41" i="2"/>
  <c r="I41" i="2"/>
  <c r="J40" i="2"/>
  <c r="J42" i="2" s="1"/>
  <c r="I40" i="2"/>
  <c r="T38" i="2"/>
  <c r="T36" i="2"/>
  <c r="T34" i="2"/>
  <c r="BY39" i="2"/>
  <c r="BV39" i="2"/>
  <c r="BS39" i="2"/>
  <c r="BP39" i="2"/>
  <c r="BM39" i="2"/>
  <c r="BJ39" i="2"/>
  <c r="BG39" i="2"/>
  <c r="BD39" i="2"/>
  <c r="BA39" i="2"/>
  <c r="AX39" i="2"/>
  <c r="AU39" i="2"/>
  <c r="AR39" i="2"/>
  <c r="AO39" i="2"/>
  <c r="AL39" i="2"/>
  <c r="AI39" i="2"/>
  <c r="AF39" i="2"/>
  <c r="AC39" i="2"/>
  <c r="Z39" i="2"/>
  <c r="W39" i="2"/>
  <c r="T39" i="2"/>
  <c r="Q39" i="2"/>
  <c r="N39" i="2"/>
  <c r="K39" i="2"/>
  <c r="BY38" i="2"/>
  <c r="BV38" i="2"/>
  <c r="BS38" i="2"/>
  <c r="BP38" i="2"/>
  <c r="BM38" i="2"/>
  <c r="BJ38" i="2"/>
  <c r="BG38" i="2"/>
  <c r="BD38" i="2"/>
  <c r="BA38" i="2"/>
  <c r="AX38" i="2"/>
  <c r="AU38" i="2"/>
  <c r="AR38" i="2"/>
  <c r="AO38" i="2"/>
  <c r="AL38" i="2"/>
  <c r="AI38" i="2"/>
  <c r="AF38" i="2"/>
  <c r="AC38" i="2"/>
  <c r="Z38" i="2"/>
  <c r="W38" i="2"/>
  <c r="Q38" i="2"/>
  <c r="N38" i="2"/>
  <c r="K38" i="2"/>
  <c r="BY37" i="2"/>
  <c r="BV37" i="2"/>
  <c r="BS37" i="2"/>
  <c r="BS41" i="2" s="1"/>
  <c r="BP37" i="2"/>
  <c r="BM37" i="2"/>
  <c r="BJ37" i="2"/>
  <c r="BG37" i="2"/>
  <c r="BG41" i="2" s="1"/>
  <c r="BD37" i="2"/>
  <c r="BA37" i="2"/>
  <c r="AX37" i="2"/>
  <c r="AU37" i="2"/>
  <c r="AU41" i="2" s="1"/>
  <c r="AR37" i="2"/>
  <c r="AO37" i="2"/>
  <c r="AL37" i="2"/>
  <c r="AI37" i="2"/>
  <c r="AI41" i="2" s="1"/>
  <c r="AF37" i="2"/>
  <c r="AC37" i="2"/>
  <c r="Z37" i="2"/>
  <c r="W37" i="2"/>
  <c r="W41" i="2" s="1"/>
  <c r="T37" i="2"/>
  <c r="Q37" i="2"/>
  <c r="N37" i="2"/>
  <c r="K37" i="2"/>
  <c r="K41" i="2" s="1"/>
  <c r="BY36" i="2"/>
  <c r="BV36" i="2"/>
  <c r="BS36" i="2"/>
  <c r="BP36" i="2"/>
  <c r="BP40" i="2" s="1"/>
  <c r="BM36" i="2"/>
  <c r="BJ36" i="2"/>
  <c r="BG36" i="2"/>
  <c r="BD36" i="2"/>
  <c r="BD40" i="2" s="1"/>
  <c r="BA36" i="2"/>
  <c r="AX36" i="2"/>
  <c r="AU36" i="2"/>
  <c r="AR36" i="2"/>
  <c r="AR40" i="2" s="1"/>
  <c r="AO36" i="2"/>
  <c r="AL36" i="2"/>
  <c r="AI36" i="2"/>
  <c r="AF36" i="2"/>
  <c r="AF40" i="2" s="1"/>
  <c r="AC36" i="2"/>
  <c r="Z36" i="2"/>
  <c r="W36" i="2"/>
  <c r="Q36" i="2"/>
  <c r="Q40" i="2" s="1"/>
  <c r="N36" i="2"/>
  <c r="K36" i="2"/>
  <c r="BY35" i="2"/>
  <c r="BV35" i="2"/>
  <c r="BS35" i="2"/>
  <c r="BP35" i="2"/>
  <c r="BM35" i="2"/>
  <c r="BJ35" i="2"/>
  <c r="BG35" i="2"/>
  <c r="BD35" i="2"/>
  <c r="BA35" i="2"/>
  <c r="AX35" i="2"/>
  <c r="AU35" i="2"/>
  <c r="AR35" i="2"/>
  <c r="AO35" i="2"/>
  <c r="AL35" i="2"/>
  <c r="AI35" i="2"/>
  <c r="AF35" i="2"/>
  <c r="AC35" i="2"/>
  <c r="Z35" i="2"/>
  <c r="W35" i="2"/>
  <c r="T35" i="2"/>
  <c r="Q35" i="2"/>
  <c r="N35" i="2"/>
  <c r="K35" i="2"/>
  <c r="BY34" i="2"/>
  <c r="BV34" i="2"/>
  <c r="BS34" i="2"/>
  <c r="BP34" i="2"/>
  <c r="BM34" i="2"/>
  <c r="BJ34" i="2"/>
  <c r="BG34" i="2"/>
  <c r="BD34" i="2"/>
  <c r="BA34" i="2"/>
  <c r="AX34" i="2"/>
  <c r="AU34" i="2"/>
  <c r="AR34" i="2"/>
  <c r="AO34" i="2"/>
  <c r="AL34" i="2"/>
  <c r="AI34" i="2"/>
  <c r="AF34" i="2"/>
  <c r="AC34" i="2"/>
  <c r="Z34" i="2"/>
  <c r="W34" i="2"/>
  <c r="Q34" i="2"/>
  <c r="N34" i="2"/>
  <c r="K34" i="2"/>
  <c r="H39" i="2"/>
  <c r="H38" i="2"/>
  <c r="H37" i="2"/>
  <c r="H36" i="2"/>
  <c r="H35" i="2"/>
  <c r="H34" i="2"/>
  <c r="CA28" i="2"/>
  <c r="BZ28" i="2"/>
  <c r="BX28" i="2"/>
  <c r="BW28" i="2"/>
  <c r="BU28" i="2"/>
  <c r="BT28" i="2"/>
  <c r="BR28" i="2"/>
  <c r="BQ28" i="2"/>
  <c r="BO28" i="2"/>
  <c r="BN28" i="2"/>
  <c r="BL28" i="2"/>
  <c r="BK28" i="2"/>
  <c r="BI28" i="2"/>
  <c r="BH28" i="2"/>
  <c r="BF28" i="2"/>
  <c r="BE28" i="2"/>
  <c r="BC28" i="2"/>
  <c r="BB28" i="2"/>
  <c r="AZ28" i="2"/>
  <c r="AY28" i="2"/>
  <c r="AW28" i="2"/>
  <c r="AV28" i="2"/>
  <c r="AT28" i="2"/>
  <c r="AS28" i="2"/>
  <c r="AQ28" i="2"/>
  <c r="AP28" i="2"/>
  <c r="AN28" i="2"/>
  <c r="AM28" i="2"/>
  <c r="AK28" i="2"/>
  <c r="AJ28" i="2"/>
  <c r="AH28" i="2"/>
  <c r="AG28" i="2"/>
  <c r="AE28" i="2"/>
  <c r="AD28" i="2"/>
  <c r="AB28" i="2"/>
  <c r="AA28" i="2"/>
  <c r="Y28" i="2"/>
  <c r="X28" i="2"/>
  <c r="V28" i="2"/>
  <c r="U28" i="2"/>
  <c r="S28" i="2"/>
  <c r="R28" i="2"/>
  <c r="P28" i="2"/>
  <c r="O28" i="2"/>
  <c r="M28" i="2"/>
  <c r="L28" i="2"/>
  <c r="CA27" i="2"/>
  <c r="BZ27" i="2"/>
  <c r="BX27" i="2"/>
  <c r="BW27" i="2"/>
  <c r="BU27" i="2"/>
  <c r="BT27" i="2"/>
  <c r="BR27" i="2"/>
  <c r="BQ27" i="2"/>
  <c r="BO27" i="2"/>
  <c r="BN27" i="2"/>
  <c r="BL27" i="2"/>
  <c r="BK27" i="2"/>
  <c r="BI27" i="2"/>
  <c r="BH27" i="2"/>
  <c r="BF27" i="2"/>
  <c r="BE27" i="2"/>
  <c r="BC27" i="2"/>
  <c r="BB27" i="2"/>
  <c r="AZ27" i="2"/>
  <c r="AY27" i="2"/>
  <c r="AW27" i="2"/>
  <c r="AV27" i="2"/>
  <c r="AT27" i="2"/>
  <c r="AS27" i="2"/>
  <c r="AQ27" i="2"/>
  <c r="AP27" i="2"/>
  <c r="AN27" i="2"/>
  <c r="AM27" i="2"/>
  <c r="AK27" i="2"/>
  <c r="AJ27" i="2"/>
  <c r="AH27" i="2"/>
  <c r="AG27" i="2"/>
  <c r="AE27" i="2"/>
  <c r="AD27" i="2"/>
  <c r="AB27" i="2"/>
  <c r="AA27" i="2"/>
  <c r="Y27" i="2"/>
  <c r="X27" i="2"/>
  <c r="V27" i="2"/>
  <c r="U27" i="2"/>
  <c r="S27" i="2"/>
  <c r="R27" i="2"/>
  <c r="P27" i="2"/>
  <c r="O27" i="2"/>
  <c r="M27" i="2"/>
  <c r="L27" i="2"/>
  <c r="CA26" i="2"/>
  <c r="BZ26" i="2"/>
  <c r="BX26" i="2"/>
  <c r="BW26" i="2"/>
  <c r="BU26" i="2"/>
  <c r="BT26" i="2"/>
  <c r="BR26" i="2"/>
  <c r="BQ26" i="2"/>
  <c r="BO26" i="2"/>
  <c r="BN26" i="2"/>
  <c r="BL26" i="2"/>
  <c r="BK26" i="2"/>
  <c r="BI26" i="2"/>
  <c r="BH26" i="2"/>
  <c r="BF26" i="2"/>
  <c r="BE26" i="2"/>
  <c r="BC26" i="2"/>
  <c r="BB26" i="2"/>
  <c r="AZ26" i="2"/>
  <c r="AY26" i="2"/>
  <c r="AW26" i="2"/>
  <c r="AV26" i="2"/>
  <c r="AT26" i="2"/>
  <c r="AS26" i="2"/>
  <c r="AQ26" i="2"/>
  <c r="AP26" i="2"/>
  <c r="AN26" i="2"/>
  <c r="AM26" i="2"/>
  <c r="AK26" i="2"/>
  <c r="AJ26" i="2"/>
  <c r="AH26" i="2"/>
  <c r="AG26" i="2"/>
  <c r="AE26" i="2"/>
  <c r="AD26" i="2"/>
  <c r="AB26" i="2"/>
  <c r="AA26" i="2"/>
  <c r="Y26" i="2"/>
  <c r="X26" i="2"/>
  <c r="V26" i="2"/>
  <c r="U26" i="2"/>
  <c r="S26" i="2"/>
  <c r="R26" i="2"/>
  <c r="Q26" i="2"/>
  <c r="P26" i="2"/>
  <c r="O26" i="2"/>
  <c r="M26" i="2"/>
  <c r="L26" i="2"/>
  <c r="J28" i="2"/>
  <c r="I28" i="2"/>
  <c r="J27" i="2"/>
  <c r="I27" i="2"/>
  <c r="J26" i="2"/>
  <c r="I26" i="2"/>
  <c r="BY20" i="2"/>
  <c r="BY19" i="2"/>
  <c r="BY18" i="2"/>
  <c r="BV20" i="2"/>
  <c r="BV19" i="2"/>
  <c r="BV18" i="2"/>
  <c r="BS20" i="2"/>
  <c r="BS19" i="2"/>
  <c r="BS18" i="2"/>
  <c r="BP20" i="2"/>
  <c r="BP19" i="2"/>
  <c r="BP18" i="2"/>
  <c r="BM20" i="2"/>
  <c r="BM19" i="2"/>
  <c r="BM18" i="2"/>
  <c r="BJ20" i="2"/>
  <c r="BJ19" i="2"/>
  <c r="BJ18" i="2"/>
  <c r="BG20" i="2"/>
  <c r="BG19" i="2"/>
  <c r="BG18" i="2"/>
  <c r="BD20" i="2"/>
  <c r="BD19" i="2"/>
  <c r="BD18" i="2"/>
  <c r="BA20" i="2"/>
  <c r="BA19" i="2"/>
  <c r="BA18" i="2"/>
  <c r="AX20" i="2"/>
  <c r="AX19" i="2"/>
  <c r="AX18" i="2"/>
  <c r="AU20" i="2"/>
  <c r="AU19" i="2"/>
  <c r="AU18" i="2"/>
  <c r="AR20" i="2"/>
  <c r="AR19" i="2"/>
  <c r="AR18" i="2"/>
  <c r="AO20" i="2"/>
  <c r="AO19" i="2"/>
  <c r="AO18" i="2"/>
  <c r="AL20" i="2"/>
  <c r="AL19" i="2"/>
  <c r="AL18" i="2"/>
  <c r="AI20" i="2"/>
  <c r="AI19" i="2"/>
  <c r="AI18" i="2"/>
  <c r="AF20" i="2"/>
  <c r="AF19" i="2"/>
  <c r="AF18" i="2"/>
  <c r="AC20" i="2"/>
  <c r="AC19" i="2"/>
  <c r="AC18" i="2"/>
  <c r="Z20" i="2"/>
  <c r="Z19" i="2"/>
  <c r="Z18" i="2"/>
  <c r="W20" i="2"/>
  <c r="W19" i="2"/>
  <c r="W18" i="2"/>
  <c r="T20" i="2"/>
  <c r="T19" i="2"/>
  <c r="T18" i="2"/>
  <c r="Q20" i="2"/>
  <c r="Q19" i="2"/>
  <c r="Q18" i="2"/>
  <c r="N20" i="2"/>
  <c r="N19" i="2"/>
  <c r="N18" i="2"/>
  <c r="K20" i="2"/>
  <c r="K19" i="2"/>
  <c r="K18" i="2"/>
  <c r="H20" i="2"/>
  <c r="H19" i="2"/>
  <c r="H18" i="2"/>
  <c r="AI12" i="2"/>
  <c r="AI28" i="2" s="1"/>
  <c r="AI11" i="2"/>
  <c r="AI27" i="2" s="1"/>
  <c r="AI10" i="2"/>
  <c r="AL12" i="2"/>
  <c r="AL28" i="2" s="1"/>
  <c r="AL11" i="2"/>
  <c r="AL27" i="2" s="1"/>
  <c r="AL10" i="2"/>
  <c r="AL26" i="2" s="1"/>
  <c r="AO12" i="2"/>
  <c r="AO11" i="2"/>
  <c r="AO10" i="2"/>
  <c r="AO26" i="2" s="1"/>
  <c r="AR12" i="2"/>
  <c r="AR28" i="2" s="1"/>
  <c r="AR11" i="2"/>
  <c r="AR27" i="2" s="1"/>
  <c r="AR10" i="2"/>
  <c r="AR26" i="2" s="1"/>
  <c r="AU12" i="2"/>
  <c r="AU28" i="2" s="1"/>
  <c r="AU11" i="2"/>
  <c r="AU27" i="2" s="1"/>
  <c r="AU10" i="2"/>
  <c r="AX12" i="2"/>
  <c r="AX28" i="2" s="1"/>
  <c r="AX11" i="2"/>
  <c r="AX27" i="2" s="1"/>
  <c r="AX10" i="2"/>
  <c r="AX26" i="2" s="1"/>
  <c r="BA12" i="2"/>
  <c r="BA11" i="2"/>
  <c r="BA10" i="2"/>
  <c r="BA26" i="2" s="1"/>
  <c r="BD12" i="2"/>
  <c r="BD28" i="2" s="1"/>
  <c r="BD11" i="2"/>
  <c r="BD27" i="2" s="1"/>
  <c r="BD10" i="2"/>
  <c r="BD26" i="2" s="1"/>
  <c r="BG12" i="2"/>
  <c r="BG28" i="2" s="1"/>
  <c r="BG11" i="2"/>
  <c r="BG27" i="2" s="1"/>
  <c r="BG10" i="2"/>
  <c r="BJ12" i="2"/>
  <c r="BJ28" i="2" s="1"/>
  <c r="BJ11" i="2"/>
  <c r="BJ27" i="2" s="1"/>
  <c r="BJ10" i="2"/>
  <c r="BJ26" i="2" s="1"/>
  <c r="BM12" i="2"/>
  <c r="BM11" i="2"/>
  <c r="BM10" i="2"/>
  <c r="BM26" i="2" s="1"/>
  <c r="BP12" i="2"/>
  <c r="BP28" i="2" s="1"/>
  <c r="BP11" i="2"/>
  <c r="BP27" i="2" s="1"/>
  <c r="BP10" i="2"/>
  <c r="BP26" i="2" s="1"/>
  <c r="BS12" i="2"/>
  <c r="BS28" i="2" s="1"/>
  <c r="BS11" i="2"/>
  <c r="BS27" i="2" s="1"/>
  <c r="BS10" i="2"/>
  <c r="BV12" i="2"/>
  <c r="BV28" i="2" s="1"/>
  <c r="BV11" i="2"/>
  <c r="BV27" i="2" s="1"/>
  <c r="BV10" i="2"/>
  <c r="BV26" i="2" s="1"/>
  <c r="BY12" i="2"/>
  <c r="BY11" i="2"/>
  <c r="BY10" i="2"/>
  <c r="BY26" i="2" s="1"/>
  <c r="AF12" i="2"/>
  <c r="AF28" i="2" s="1"/>
  <c r="AF11" i="2"/>
  <c r="AF27" i="2" s="1"/>
  <c r="AF10" i="2"/>
  <c r="AF26" i="2" s="1"/>
  <c r="AC12" i="2"/>
  <c r="AC28" i="2" s="1"/>
  <c r="AC11" i="2"/>
  <c r="AC27" i="2" s="1"/>
  <c r="AC10" i="2"/>
  <c r="AC26" i="2" s="1"/>
  <c r="Z12" i="2"/>
  <c r="Z28" i="2" s="1"/>
  <c r="Z11" i="2"/>
  <c r="Z27" i="2" s="1"/>
  <c r="Z10" i="2"/>
  <c r="Z26" i="2" s="1"/>
  <c r="W12" i="2"/>
  <c r="W28" i="2" s="1"/>
  <c r="W11" i="2"/>
  <c r="W27" i="2" s="1"/>
  <c r="W10" i="2"/>
  <c r="W26" i="2" s="1"/>
  <c r="T12" i="2"/>
  <c r="T28" i="2" s="1"/>
  <c r="T11" i="2"/>
  <c r="T27" i="2" s="1"/>
  <c r="T10" i="2"/>
  <c r="T26" i="2" s="1"/>
  <c r="Q12" i="2"/>
  <c r="Q28" i="2" s="1"/>
  <c r="Q11" i="2"/>
  <c r="Q27" i="2" s="1"/>
  <c r="Q10" i="2"/>
  <c r="N12" i="2"/>
  <c r="N28" i="2" s="1"/>
  <c r="N11" i="2"/>
  <c r="N27" i="2" s="1"/>
  <c r="N10" i="2"/>
  <c r="N26" i="2" s="1"/>
  <c r="K12" i="2"/>
  <c r="K28" i="2" s="1"/>
  <c r="K11" i="2"/>
  <c r="K27" i="2" s="1"/>
  <c r="K10" i="2"/>
  <c r="K26" i="2" s="1"/>
  <c r="H12" i="2"/>
  <c r="H28" i="2" s="1"/>
  <c r="H11" i="2"/>
  <c r="H27" i="2" s="1"/>
  <c r="H10" i="2"/>
  <c r="H26" i="2" s="1"/>
  <c r="I42" i="2" l="1"/>
  <c r="L42" i="2"/>
  <c r="R42" i="2"/>
  <c r="X42" i="2"/>
  <c r="AD42" i="2"/>
  <c r="AJ42" i="2"/>
  <c r="AP42" i="2"/>
  <c r="AV42" i="2"/>
  <c r="BB42" i="2"/>
  <c r="BH42" i="2"/>
  <c r="BN42" i="2"/>
  <c r="BT42" i="2"/>
  <c r="BZ42" i="2"/>
  <c r="O42" i="2"/>
  <c r="AA42" i="2"/>
  <c r="AM42" i="2"/>
  <c r="AY42" i="2"/>
  <c r="BK42" i="2"/>
  <c r="BW42" i="2"/>
  <c r="BY27" i="2"/>
  <c r="BM27" i="2"/>
  <c r="P42" i="2"/>
  <c r="V42" i="2"/>
  <c r="AB42" i="2"/>
  <c r="AH42" i="2"/>
  <c r="AN42" i="2"/>
  <c r="AT42" i="2"/>
  <c r="AZ42" i="2"/>
  <c r="BF42" i="2"/>
  <c r="BL42" i="2"/>
  <c r="BR42" i="2"/>
  <c r="BX42" i="2"/>
  <c r="S42" i="2"/>
  <c r="AE42" i="2"/>
  <c r="AQ42" i="2"/>
  <c r="BC42" i="2"/>
  <c r="BO42" i="2"/>
  <c r="CA42" i="2"/>
  <c r="BA27" i="2"/>
  <c r="AO27" i="2"/>
  <c r="C29" i="2"/>
  <c r="H40" i="2"/>
  <c r="W40" i="2"/>
  <c r="AI40" i="2"/>
  <c r="AI42" i="2" s="1"/>
  <c r="AU40" i="2"/>
  <c r="AU42" i="2" s="1"/>
  <c r="BG40" i="2"/>
  <c r="BG42" i="2" s="1"/>
  <c r="BS40" i="2"/>
  <c r="N41" i="2"/>
  <c r="Z41" i="2"/>
  <c r="AL41" i="2"/>
  <c r="AX41" i="2"/>
  <c r="BJ41" i="2"/>
  <c r="BV41" i="2"/>
  <c r="T40" i="2"/>
  <c r="BY28" i="2"/>
  <c r="BS26" i="2"/>
  <c r="BM28" i="2"/>
  <c r="BG26" i="2"/>
  <c r="BA28" i="2"/>
  <c r="AU26" i="2"/>
  <c r="AO28" i="2"/>
  <c r="AI26" i="2"/>
  <c r="E29" i="2"/>
  <c r="H41" i="2"/>
  <c r="K40" i="2"/>
  <c r="N40" i="2"/>
  <c r="AC40" i="2"/>
  <c r="AO40" i="2"/>
  <c r="BA40" i="2"/>
  <c r="BM40" i="2"/>
  <c r="BY40" i="2"/>
  <c r="T41" i="2"/>
  <c r="AF41" i="2"/>
  <c r="AR41" i="2"/>
  <c r="BD41" i="2"/>
  <c r="BP41" i="2"/>
  <c r="Z40" i="2"/>
  <c r="Z42" i="2" s="1"/>
  <c r="AL40" i="2"/>
  <c r="AL42" i="2" s="1"/>
  <c r="AX40" i="2"/>
  <c r="AX42" i="2" s="1"/>
  <c r="BJ40" i="2"/>
  <c r="BJ42" i="2" s="1"/>
  <c r="BV40" i="2"/>
  <c r="BV42" i="2" s="1"/>
  <c r="Q41" i="2"/>
  <c r="Q42" i="2" s="1"/>
  <c r="AC41" i="2"/>
  <c r="AO41" i="2"/>
  <c r="BA41" i="2"/>
  <c r="BM41" i="2"/>
  <c r="BY41" i="2"/>
  <c r="AF42" i="2"/>
  <c r="AR42" i="2"/>
  <c r="BD42" i="2"/>
  <c r="BP42" i="2"/>
  <c r="K42" i="2"/>
  <c r="W42" i="2"/>
  <c r="BS42" i="2"/>
  <c r="T42" i="2"/>
  <c r="M42" i="2"/>
  <c r="U42" i="2"/>
  <c r="Y42" i="2"/>
  <c r="AG42" i="2"/>
  <c r="AK42" i="2"/>
  <c r="AS42" i="2"/>
  <c r="AW42" i="2"/>
  <c r="BE42" i="2"/>
  <c r="BI42" i="2"/>
  <c r="BQ42" i="2"/>
  <c r="BU42" i="2"/>
  <c r="E25" i="11"/>
  <c r="C25" i="11"/>
  <c r="E24" i="11"/>
  <c r="C24" i="11"/>
  <c r="H8" i="11"/>
  <c r="K8" i="11"/>
  <c r="N8" i="11"/>
  <c r="Q8" i="11"/>
  <c r="Q22" i="11" s="1"/>
  <c r="T8" i="11"/>
  <c r="W8" i="11"/>
  <c r="Z8" i="11"/>
  <c r="AC8" i="11"/>
  <c r="AC22" i="11" s="1"/>
  <c r="AF8" i="11"/>
  <c r="AI8" i="11"/>
  <c r="AL8" i="11"/>
  <c r="AO8" i="11"/>
  <c r="AO22" i="11" s="1"/>
  <c r="AR8" i="11"/>
  <c r="AU8" i="11"/>
  <c r="AX8" i="11"/>
  <c r="BA8" i="11"/>
  <c r="BA22" i="11" s="1"/>
  <c r="BD8" i="11"/>
  <c r="BG8" i="11"/>
  <c r="BJ8" i="11"/>
  <c r="BM8" i="11"/>
  <c r="BM22" i="11" s="1"/>
  <c r="BP8" i="11"/>
  <c r="BS8" i="11"/>
  <c r="BV8" i="11"/>
  <c r="BY8" i="11"/>
  <c r="BY22" i="11" s="1"/>
  <c r="H9" i="11"/>
  <c r="K9" i="11"/>
  <c r="N9" i="11"/>
  <c r="Q9" i="11"/>
  <c r="Q23" i="11" s="1"/>
  <c r="T9" i="11"/>
  <c r="W9" i="11"/>
  <c r="Z9" i="11"/>
  <c r="AC9" i="11"/>
  <c r="AC23" i="11" s="1"/>
  <c r="AF9" i="11"/>
  <c r="AI9" i="11"/>
  <c r="AL9" i="11"/>
  <c r="AO9" i="11"/>
  <c r="AO23" i="11" s="1"/>
  <c r="AR9" i="11"/>
  <c r="AU9" i="11"/>
  <c r="AX9" i="11"/>
  <c r="BA9" i="11"/>
  <c r="BA23" i="11" s="1"/>
  <c r="BD9" i="11"/>
  <c r="BG9" i="11"/>
  <c r="BJ9" i="11"/>
  <c r="BM9" i="11"/>
  <c r="BM23" i="11" s="1"/>
  <c r="BP9" i="11"/>
  <c r="BS9" i="11"/>
  <c r="BV9" i="11"/>
  <c r="BY9" i="11"/>
  <c r="BY23" i="11" s="1"/>
  <c r="H14" i="11"/>
  <c r="K14" i="11"/>
  <c r="N14" i="11"/>
  <c r="Q14" i="11"/>
  <c r="T14" i="11"/>
  <c r="W14" i="11"/>
  <c r="Z14" i="11"/>
  <c r="AC14" i="11"/>
  <c r="AF14" i="11"/>
  <c r="AI14" i="11"/>
  <c r="AL14" i="11"/>
  <c r="AO14" i="11"/>
  <c r="AR14" i="11"/>
  <c r="AU14" i="11"/>
  <c r="AX14" i="11"/>
  <c r="BA14" i="11"/>
  <c r="BD14" i="11"/>
  <c r="BG14" i="11"/>
  <c r="BJ14" i="11"/>
  <c r="BM14" i="11"/>
  <c r="BP14" i="11"/>
  <c r="BS14" i="11"/>
  <c r="BV14" i="11"/>
  <c r="BY14" i="11"/>
  <c r="H15" i="11"/>
  <c r="K15" i="11"/>
  <c r="N15" i="11"/>
  <c r="Q15" i="11"/>
  <c r="T15" i="11"/>
  <c r="W15" i="11"/>
  <c r="Z15" i="11"/>
  <c r="AC15" i="11"/>
  <c r="AF15" i="11"/>
  <c r="AI15" i="11"/>
  <c r="AL15" i="11"/>
  <c r="AO15" i="11"/>
  <c r="AR15" i="11"/>
  <c r="AU15" i="11"/>
  <c r="AX15" i="11"/>
  <c r="BA15" i="11"/>
  <c r="BD15" i="11"/>
  <c r="BG15" i="11"/>
  <c r="BJ15" i="11"/>
  <c r="BM15" i="11"/>
  <c r="BP15" i="11"/>
  <c r="BS15" i="11"/>
  <c r="BV15" i="11"/>
  <c r="BY15" i="11"/>
  <c r="H20" i="11"/>
  <c r="K20" i="11"/>
  <c r="N20" i="11"/>
  <c r="Q20" i="11"/>
  <c r="T20" i="11"/>
  <c r="W20" i="11"/>
  <c r="Z20" i="11"/>
  <c r="AC20" i="11"/>
  <c r="AF20" i="11"/>
  <c r="AI20" i="11"/>
  <c r="AL20" i="11"/>
  <c r="AO20" i="11"/>
  <c r="AR20" i="11"/>
  <c r="AU20" i="11"/>
  <c r="AX20" i="11"/>
  <c r="BA20" i="11"/>
  <c r="BD20" i="11"/>
  <c r="BG20" i="11"/>
  <c r="BJ20" i="11"/>
  <c r="BM20" i="11"/>
  <c r="BP20" i="11"/>
  <c r="BS20" i="11"/>
  <c r="BV20" i="11"/>
  <c r="BY20" i="11"/>
  <c r="H21" i="11"/>
  <c r="K21" i="11"/>
  <c r="N21" i="11"/>
  <c r="Q21" i="11"/>
  <c r="T21" i="11"/>
  <c r="W21" i="11"/>
  <c r="Z21" i="11"/>
  <c r="AC21" i="11"/>
  <c r="AF21" i="11"/>
  <c r="AI21" i="11"/>
  <c r="AL21" i="11"/>
  <c r="AO21" i="11"/>
  <c r="AR21" i="11"/>
  <c r="AU21" i="11"/>
  <c r="AX21" i="11"/>
  <c r="BA21" i="11"/>
  <c r="BD21" i="11"/>
  <c r="BG21" i="11"/>
  <c r="BJ21" i="11"/>
  <c r="BM21" i="11"/>
  <c r="BP21" i="11"/>
  <c r="BS21" i="11"/>
  <c r="BV21" i="11"/>
  <c r="BY21" i="11"/>
  <c r="H22" i="11"/>
  <c r="I22" i="11"/>
  <c r="J22" i="11"/>
  <c r="K22" i="11"/>
  <c r="L22" i="11"/>
  <c r="M22" i="11"/>
  <c r="N22" i="11"/>
  <c r="O22" i="11"/>
  <c r="P22" i="11"/>
  <c r="R22" i="11"/>
  <c r="S22" i="11"/>
  <c r="T22" i="11"/>
  <c r="U22" i="11"/>
  <c r="V22" i="11"/>
  <c r="W22" i="11"/>
  <c r="X22" i="11"/>
  <c r="Y22" i="11"/>
  <c r="Z22" i="11"/>
  <c r="AA22" i="11"/>
  <c r="AB22" i="11"/>
  <c r="AD22" i="11"/>
  <c r="AE22" i="11"/>
  <c r="AF22" i="11"/>
  <c r="AG22" i="11"/>
  <c r="AH22" i="11"/>
  <c r="AI22" i="11"/>
  <c r="AJ22" i="11"/>
  <c r="AK22" i="11"/>
  <c r="AL22" i="11"/>
  <c r="AM22" i="11"/>
  <c r="AN22" i="11"/>
  <c r="AP22" i="11"/>
  <c r="AQ22" i="11"/>
  <c r="AR22" i="11"/>
  <c r="AS22" i="11"/>
  <c r="AT22" i="11"/>
  <c r="AU22" i="11"/>
  <c r="AV22" i="11"/>
  <c r="AW22" i="11"/>
  <c r="AX22" i="11"/>
  <c r="AY22" i="11"/>
  <c r="AZ22" i="11"/>
  <c r="BB22" i="11"/>
  <c r="BC22" i="11"/>
  <c r="BD22" i="11"/>
  <c r="BE22" i="11"/>
  <c r="BF22" i="11"/>
  <c r="BG22" i="11"/>
  <c r="BH22" i="11"/>
  <c r="BI22" i="11"/>
  <c r="BJ22" i="11"/>
  <c r="BK22" i="11"/>
  <c r="BL22" i="11"/>
  <c r="BN22" i="11"/>
  <c r="BO22" i="11"/>
  <c r="BP22" i="11"/>
  <c r="BQ22" i="11"/>
  <c r="BR22" i="11"/>
  <c r="BS22" i="11"/>
  <c r="BT22" i="11"/>
  <c r="BU22" i="11"/>
  <c r="BV22" i="11"/>
  <c r="BW22" i="11"/>
  <c r="BX22" i="11"/>
  <c r="BZ22" i="11"/>
  <c r="CA22" i="11"/>
  <c r="H23" i="11"/>
  <c r="I23" i="11"/>
  <c r="J23" i="11"/>
  <c r="K23" i="11"/>
  <c r="L23" i="11"/>
  <c r="M23" i="11"/>
  <c r="N23" i="11"/>
  <c r="O23" i="11"/>
  <c r="P23" i="11"/>
  <c r="R23" i="11"/>
  <c r="S23" i="11"/>
  <c r="T23" i="11"/>
  <c r="U23" i="11"/>
  <c r="V23" i="11"/>
  <c r="W23" i="11"/>
  <c r="X23" i="11"/>
  <c r="Y23" i="11"/>
  <c r="Z23" i="11"/>
  <c r="AA23" i="11"/>
  <c r="AB23" i="11"/>
  <c r="AD23" i="11"/>
  <c r="AE23" i="11"/>
  <c r="AF23" i="11"/>
  <c r="AG23" i="11"/>
  <c r="AH23" i="11"/>
  <c r="AI23" i="11"/>
  <c r="AJ23" i="11"/>
  <c r="AK23" i="11"/>
  <c r="AL23" i="11"/>
  <c r="AM23" i="11"/>
  <c r="AN23" i="11"/>
  <c r="AP23" i="11"/>
  <c r="AQ23" i="11"/>
  <c r="AR23" i="11"/>
  <c r="AS23" i="11"/>
  <c r="AT23" i="11"/>
  <c r="AU23" i="11"/>
  <c r="AV23" i="11"/>
  <c r="AW23" i="11"/>
  <c r="AX23" i="11"/>
  <c r="AY23" i="11"/>
  <c r="AZ23" i="11"/>
  <c r="BB23" i="11"/>
  <c r="BC23" i="11"/>
  <c r="BD23" i="11"/>
  <c r="BE23" i="11"/>
  <c r="BF23" i="11"/>
  <c r="BG23" i="11"/>
  <c r="BH23" i="11"/>
  <c r="BI23" i="11"/>
  <c r="BJ23" i="11"/>
  <c r="BK23" i="11"/>
  <c r="BL23" i="11"/>
  <c r="BN23" i="11"/>
  <c r="BO23" i="11"/>
  <c r="BP23" i="11"/>
  <c r="BQ23" i="11"/>
  <c r="BR23" i="11"/>
  <c r="BS23" i="11"/>
  <c r="BT23" i="11"/>
  <c r="BU23" i="11"/>
  <c r="BV23" i="11"/>
  <c r="BW23" i="11"/>
  <c r="BX23" i="11"/>
  <c r="BZ23" i="11"/>
  <c r="CA23" i="11"/>
  <c r="H28" i="11"/>
  <c r="K28" i="11"/>
  <c r="K44" i="11" s="1"/>
  <c r="N28" i="11"/>
  <c r="Q28" i="11"/>
  <c r="T28" i="11"/>
  <c r="W28" i="11"/>
  <c r="W44" i="11" s="1"/>
  <c r="Z28" i="11"/>
  <c r="AC28" i="11"/>
  <c r="AF28" i="11"/>
  <c r="AI28" i="11"/>
  <c r="AI44" i="11" s="1"/>
  <c r="AL28" i="11"/>
  <c r="AO28" i="11"/>
  <c r="AR28" i="11"/>
  <c r="AU28" i="11"/>
  <c r="AU44" i="11" s="1"/>
  <c r="AX28" i="11"/>
  <c r="BA28" i="11"/>
  <c r="BD28" i="11"/>
  <c r="BG28" i="11"/>
  <c r="BG44" i="11" s="1"/>
  <c r="BJ28" i="11"/>
  <c r="BM28" i="11"/>
  <c r="BP28" i="11"/>
  <c r="BS28" i="11"/>
  <c r="BS44" i="11" s="1"/>
  <c r="BV28" i="11"/>
  <c r="BY28" i="11"/>
  <c r="H29" i="11"/>
  <c r="K29" i="11"/>
  <c r="N29" i="11"/>
  <c r="Q29" i="11"/>
  <c r="T29" i="11"/>
  <c r="W29" i="11"/>
  <c r="Z29" i="11"/>
  <c r="AC29" i="11"/>
  <c r="AF29" i="11"/>
  <c r="AI29" i="11"/>
  <c r="AL29" i="11"/>
  <c r="AO29" i="11"/>
  <c r="AR29" i="11"/>
  <c r="AU29" i="11"/>
  <c r="AX29" i="11"/>
  <c r="BA29" i="11"/>
  <c r="BD29" i="11"/>
  <c r="BG29" i="11"/>
  <c r="BJ29" i="11"/>
  <c r="BM29" i="11"/>
  <c r="BP29" i="11"/>
  <c r="BS29" i="11"/>
  <c r="BV29" i="11"/>
  <c r="BY29" i="11"/>
  <c r="H30" i="11"/>
  <c r="K30" i="11"/>
  <c r="N30" i="11"/>
  <c r="Q30" i="11"/>
  <c r="T30" i="11"/>
  <c r="W30" i="11"/>
  <c r="Z30" i="11"/>
  <c r="AC30" i="11"/>
  <c r="AF30" i="11"/>
  <c r="AI30" i="11"/>
  <c r="AL30" i="11"/>
  <c r="AO30" i="11"/>
  <c r="AR30" i="11"/>
  <c r="AU30" i="11"/>
  <c r="AX30" i="11"/>
  <c r="BA30" i="11"/>
  <c r="BD30" i="11"/>
  <c r="BG30" i="11"/>
  <c r="BJ30" i="11"/>
  <c r="BM30" i="11"/>
  <c r="BP30" i="11"/>
  <c r="BS30" i="11"/>
  <c r="BV30" i="11"/>
  <c r="BY30" i="11"/>
  <c r="H31" i="11"/>
  <c r="K31" i="11"/>
  <c r="N31" i="11"/>
  <c r="Q31" i="11"/>
  <c r="T31" i="11"/>
  <c r="W31" i="11"/>
  <c r="Z31" i="11"/>
  <c r="AC31" i="11"/>
  <c r="AF31" i="11"/>
  <c r="AI31" i="11"/>
  <c r="AL31" i="11"/>
  <c r="AO31" i="11"/>
  <c r="AR31" i="11"/>
  <c r="AU31" i="11"/>
  <c r="AX31" i="11"/>
  <c r="BA31" i="11"/>
  <c r="BD31" i="11"/>
  <c r="BG31" i="11"/>
  <c r="BJ31" i="11"/>
  <c r="BM31" i="11"/>
  <c r="BP31" i="11"/>
  <c r="BS31" i="11"/>
  <c r="BV31" i="11"/>
  <c r="BY31" i="11"/>
  <c r="H32" i="11"/>
  <c r="K32" i="11"/>
  <c r="N32" i="11"/>
  <c r="Q32" i="11"/>
  <c r="T32" i="11"/>
  <c r="W32" i="11"/>
  <c r="Z32" i="11"/>
  <c r="AC32" i="11"/>
  <c r="AF32" i="11"/>
  <c r="AI32" i="11"/>
  <c r="AL32" i="11"/>
  <c r="AO32" i="11"/>
  <c r="AR32" i="11"/>
  <c r="AU32" i="11"/>
  <c r="AX32" i="11"/>
  <c r="BA32" i="11"/>
  <c r="BD32" i="11"/>
  <c r="BG32" i="11"/>
  <c r="BJ32" i="11"/>
  <c r="BM32" i="11"/>
  <c r="BP32" i="11"/>
  <c r="BS32" i="11"/>
  <c r="BV32" i="11"/>
  <c r="BY32" i="11"/>
  <c r="H33" i="11"/>
  <c r="K33" i="11"/>
  <c r="N33" i="11"/>
  <c r="Q33" i="11"/>
  <c r="T33" i="11"/>
  <c r="W33" i="11"/>
  <c r="Z33" i="11"/>
  <c r="AC33" i="11"/>
  <c r="AF33" i="11"/>
  <c r="AI33" i="11"/>
  <c r="AL33" i="11"/>
  <c r="AO33" i="11"/>
  <c r="AR33" i="11"/>
  <c r="AU33" i="11"/>
  <c r="AX33" i="11"/>
  <c r="BA33" i="11"/>
  <c r="BD33" i="11"/>
  <c r="BG33" i="11"/>
  <c r="BJ33" i="11"/>
  <c r="BM33" i="11"/>
  <c r="BP33" i="11"/>
  <c r="BS33" i="11"/>
  <c r="BV33" i="11"/>
  <c r="BY33" i="11"/>
  <c r="H34" i="11"/>
  <c r="K34" i="11"/>
  <c r="N34" i="11"/>
  <c r="Q34" i="11"/>
  <c r="T34" i="11"/>
  <c r="W34" i="11"/>
  <c r="Z34" i="11"/>
  <c r="AC34" i="11"/>
  <c r="AF34" i="11"/>
  <c r="AI34" i="11"/>
  <c r="AL34" i="11"/>
  <c r="AO34" i="11"/>
  <c r="AR34" i="11"/>
  <c r="AU34" i="11"/>
  <c r="AX34" i="11"/>
  <c r="BA34" i="11"/>
  <c r="BD34" i="11"/>
  <c r="BG34" i="11"/>
  <c r="BJ34" i="11"/>
  <c r="BM34" i="11"/>
  <c r="BP34" i="11"/>
  <c r="BS34" i="11"/>
  <c r="BV34" i="11"/>
  <c r="BY34" i="11"/>
  <c r="H35" i="11"/>
  <c r="K35" i="11"/>
  <c r="N35" i="11"/>
  <c r="Q35" i="11"/>
  <c r="T35" i="11"/>
  <c r="W35" i="11"/>
  <c r="Z35" i="11"/>
  <c r="AC35" i="11"/>
  <c r="AF35" i="11"/>
  <c r="AI35" i="11"/>
  <c r="AL35" i="11"/>
  <c r="AO35" i="11"/>
  <c r="AR35" i="11"/>
  <c r="AU35" i="11"/>
  <c r="AX35" i="11"/>
  <c r="BA35" i="11"/>
  <c r="BD35" i="11"/>
  <c r="BG35" i="11"/>
  <c r="BJ35" i="11"/>
  <c r="BM35" i="11"/>
  <c r="BP35" i="11"/>
  <c r="BS35" i="11"/>
  <c r="BV35" i="11"/>
  <c r="BY35" i="11"/>
  <c r="H36" i="11"/>
  <c r="K36" i="11"/>
  <c r="N36" i="11"/>
  <c r="Q36" i="11"/>
  <c r="T36" i="11"/>
  <c r="W36" i="11"/>
  <c r="Z36" i="11"/>
  <c r="AC36" i="11"/>
  <c r="AF36" i="11"/>
  <c r="AI36" i="11"/>
  <c r="AL36" i="11"/>
  <c r="AO36" i="11"/>
  <c r="AR36" i="11"/>
  <c r="AU36" i="11"/>
  <c r="AX36" i="11"/>
  <c r="BA36" i="11"/>
  <c r="BD36" i="11"/>
  <c r="BG36" i="11"/>
  <c r="BJ36" i="11"/>
  <c r="BM36" i="11"/>
  <c r="BP36" i="11"/>
  <c r="BS36" i="11"/>
  <c r="BV36" i="11"/>
  <c r="BY36" i="11"/>
  <c r="H37" i="11"/>
  <c r="K37" i="11"/>
  <c r="N37" i="11"/>
  <c r="Q37" i="11"/>
  <c r="T37" i="11"/>
  <c r="W37" i="11"/>
  <c r="Z37" i="11"/>
  <c r="AC37" i="11"/>
  <c r="AF37" i="11"/>
  <c r="AI37" i="11"/>
  <c r="AL37" i="11"/>
  <c r="AO37" i="11"/>
  <c r="AR37" i="11"/>
  <c r="AU37" i="11"/>
  <c r="AX37" i="11"/>
  <c r="BA37" i="11"/>
  <c r="BD37" i="11"/>
  <c r="BG37" i="11"/>
  <c r="BJ37" i="11"/>
  <c r="BM37" i="11"/>
  <c r="BP37" i="11"/>
  <c r="BS37" i="11"/>
  <c r="BV37" i="11"/>
  <c r="BY37" i="11"/>
  <c r="H38" i="11"/>
  <c r="K38" i="11"/>
  <c r="N38" i="11"/>
  <c r="Q38" i="11"/>
  <c r="T38" i="11"/>
  <c r="W38" i="11"/>
  <c r="Z38" i="11"/>
  <c r="AC38" i="11"/>
  <c r="AF38" i="11"/>
  <c r="AI38" i="11"/>
  <c r="AL38" i="11"/>
  <c r="AO38" i="11"/>
  <c r="AR38" i="11"/>
  <c r="AU38" i="11"/>
  <c r="AX38" i="11"/>
  <c r="BA38" i="11"/>
  <c r="BD38" i="11"/>
  <c r="BG38" i="11"/>
  <c r="BJ38" i="11"/>
  <c r="BM38" i="11"/>
  <c r="BP38" i="11"/>
  <c r="BS38" i="11"/>
  <c r="BV38" i="11"/>
  <c r="BY38" i="11"/>
  <c r="H39" i="11"/>
  <c r="K39" i="11"/>
  <c r="N39" i="11"/>
  <c r="Q39" i="11"/>
  <c r="T39" i="11"/>
  <c r="W39" i="11"/>
  <c r="Z39" i="11"/>
  <c r="AC39" i="11"/>
  <c r="AF39" i="11"/>
  <c r="AI39" i="11"/>
  <c r="AL39" i="11"/>
  <c r="AO39" i="11"/>
  <c r="AR39" i="11"/>
  <c r="AU39" i="11"/>
  <c r="AX39" i="11"/>
  <c r="BA39" i="11"/>
  <c r="BD39" i="11"/>
  <c r="BG39" i="11"/>
  <c r="BJ39" i="11"/>
  <c r="BM39" i="11"/>
  <c r="BP39" i="11"/>
  <c r="BS39" i="11"/>
  <c r="BV39" i="11"/>
  <c r="BY39" i="11"/>
  <c r="H40" i="11"/>
  <c r="K40" i="11"/>
  <c r="N40" i="11"/>
  <c r="Q40" i="11"/>
  <c r="T40" i="11"/>
  <c r="W40" i="11"/>
  <c r="Z40" i="11"/>
  <c r="AC40" i="11"/>
  <c r="AF40" i="11"/>
  <c r="AI40" i="11"/>
  <c r="AL40" i="11"/>
  <c r="AO40" i="11"/>
  <c r="AR40" i="11"/>
  <c r="AU40" i="11"/>
  <c r="AX40" i="11"/>
  <c r="BA40" i="11"/>
  <c r="BD40" i="11"/>
  <c r="BG40" i="11"/>
  <c r="BJ40" i="11"/>
  <c r="BM40" i="11"/>
  <c r="BP40" i="11"/>
  <c r="BS40" i="11"/>
  <c r="BV40" i="11"/>
  <c r="BY40" i="11"/>
  <c r="H41" i="11"/>
  <c r="K41" i="11"/>
  <c r="N41" i="11"/>
  <c r="Q41" i="11"/>
  <c r="T41" i="11"/>
  <c r="W41" i="11"/>
  <c r="Z41" i="11"/>
  <c r="AC41" i="11"/>
  <c r="AF41" i="11"/>
  <c r="AI41" i="11"/>
  <c r="AL41" i="11"/>
  <c r="AO41" i="11"/>
  <c r="AR41" i="11"/>
  <c r="AU41" i="11"/>
  <c r="AX41" i="11"/>
  <c r="BA41" i="11"/>
  <c r="BD41" i="11"/>
  <c r="BG41" i="11"/>
  <c r="BJ41" i="11"/>
  <c r="BM41" i="11"/>
  <c r="BP41" i="11"/>
  <c r="BS41" i="11"/>
  <c r="BV41" i="11"/>
  <c r="BY41" i="11"/>
  <c r="H42" i="11"/>
  <c r="K42" i="11"/>
  <c r="N42" i="11"/>
  <c r="Q42" i="11"/>
  <c r="T42" i="11"/>
  <c r="W42" i="11"/>
  <c r="Z42" i="11"/>
  <c r="AC42" i="11"/>
  <c r="AF42" i="11"/>
  <c r="AI42" i="11"/>
  <c r="AL42" i="11"/>
  <c r="AO42" i="11"/>
  <c r="AR42" i="11"/>
  <c r="AU42" i="11"/>
  <c r="AX42" i="11"/>
  <c r="BA42" i="11"/>
  <c r="BD42" i="11"/>
  <c r="BG42" i="11"/>
  <c r="BJ42" i="11"/>
  <c r="BM42" i="11"/>
  <c r="BP42" i="11"/>
  <c r="BS42" i="11"/>
  <c r="BV42" i="11"/>
  <c r="BY42" i="11"/>
  <c r="H43" i="11"/>
  <c r="K43" i="11"/>
  <c r="K45" i="11" s="1"/>
  <c r="N43" i="11"/>
  <c r="Q43" i="11"/>
  <c r="T43" i="11"/>
  <c r="W43" i="11"/>
  <c r="W45" i="11" s="1"/>
  <c r="Z43" i="11"/>
  <c r="AC43" i="11"/>
  <c r="AF43" i="11"/>
  <c r="AI43" i="11"/>
  <c r="AI45" i="11" s="1"/>
  <c r="AL43" i="11"/>
  <c r="AO43" i="11"/>
  <c r="AR43" i="11"/>
  <c r="AU43" i="11"/>
  <c r="AU45" i="11" s="1"/>
  <c r="AX43" i="11"/>
  <c r="BA43" i="11"/>
  <c r="BD43" i="11"/>
  <c r="BG43" i="11"/>
  <c r="BG45" i="11" s="1"/>
  <c r="BJ43" i="11"/>
  <c r="BM43" i="11"/>
  <c r="BP43" i="11"/>
  <c r="BS43" i="11"/>
  <c r="BS45" i="11" s="1"/>
  <c r="BV43" i="11"/>
  <c r="BY43" i="11"/>
  <c r="H44" i="11"/>
  <c r="I44" i="11"/>
  <c r="J44" i="11"/>
  <c r="L44" i="11"/>
  <c r="M44" i="11"/>
  <c r="N44" i="11"/>
  <c r="O44" i="11"/>
  <c r="P44" i="11"/>
  <c r="Q44" i="11"/>
  <c r="R44" i="11"/>
  <c r="S44" i="11"/>
  <c r="T44" i="11"/>
  <c r="U44" i="11"/>
  <c r="V44" i="11"/>
  <c r="X44" i="11"/>
  <c r="Y44" i="11"/>
  <c r="Z44" i="11"/>
  <c r="AA44" i="11"/>
  <c r="AB44" i="11"/>
  <c r="AC44" i="11"/>
  <c r="AD44" i="11"/>
  <c r="AE44" i="11"/>
  <c r="AF44" i="11"/>
  <c r="AG44" i="11"/>
  <c r="AH44" i="11"/>
  <c r="AJ44" i="11"/>
  <c r="AK44" i="11"/>
  <c r="AL44" i="11"/>
  <c r="AM44" i="11"/>
  <c r="AN44" i="11"/>
  <c r="AO44" i="11"/>
  <c r="AP44" i="11"/>
  <c r="AQ44" i="11"/>
  <c r="AR44" i="11"/>
  <c r="AS44" i="11"/>
  <c r="AT44" i="11"/>
  <c r="AV44" i="11"/>
  <c r="AW44" i="11"/>
  <c r="AX44" i="11"/>
  <c r="AY44" i="11"/>
  <c r="AZ44" i="11"/>
  <c r="BA44" i="11"/>
  <c r="BB44" i="11"/>
  <c r="BC44" i="11"/>
  <c r="BD44" i="11"/>
  <c r="BE44" i="11"/>
  <c r="BF44" i="11"/>
  <c r="BH44" i="11"/>
  <c r="BI44" i="11"/>
  <c r="BJ44" i="11"/>
  <c r="BK44" i="11"/>
  <c r="BL44" i="11"/>
  <c r="BM44" i="11"/>
  <c r="BN44" i="11"/>
  <c r="BO44" i="11"/>
  <c r="BP44" i="11"/>
  <c r="BQ44" i="11"/>
  <c r="BR44" i="11"/>
  <c r="BT44" i="11"/>
  <c r="BU44" i="11"/>
  <c r="BV44" i="11"/>
  <c r="BW44" i="11"/>
  <c r="BX44" i="11"/>
  <c r="BY44" i="11"/>
  <c r="BZ44" i="11"/>
  <c r="CA44" i="11"/>
  <c r="H45" i="11"/>
  <c r="I45" i="11"/>
  <c r="J45" i="11"/>
  <c r="L45" i="11"/>
  <c r="M45" i="11"/>
  <c r="N45" i="11"/>
  <c r="O45" i="11"/>
  <c r="P45" i="11"/>
  <c r="Q45" i="11"/>
  <c r="R45" i="11"/>
  <c r="S45" i="11"/>
  <c r="T45" i="11"/>
  <c r="U45" i="11"/>
  <c r="V45" i="11"/>
  <c r="X45" i="11"/>
  <c r="Y45" i="11"/>
  <c r="Z45" i="11"/>
  <c r="AA45" i="11"/>
  <c r="AB45" i="11"/>
  <c r="AC45" i="11"/>
  <c r="AD45" i="11"/>
  <c r="AE45" i="11"/>
  <c r="AF45" i="11"/>
  <c r="AG45" i="11"/>
  <c r="AH45" i="11"/>
  <c r="AJ45" i="11"/>
  <c r="AK45" i="11"/>
  <c r="AL45" i="11"/>
  <c r="AM45" i="11"/>
  <c r="AN45" i="11"/>
  <c r="AO45" i="11"/>
  <c r="AP45" i="11"/>
  <c r="AQ45" i="11"/>
  <c r="AR45" i="11"/>
  <c r="AS45" i="11"/>
  <c r="AT45" i="11"/>
  <c r="AV45" i="11"/>
  <c r="AW45" i="11"/>
  <c r="AX45" i="11"/>
  <c r="AY45" i="11"/>
  <c r="AZ45" i="11"/>
  <c r="BA45" i="11"/>
  <c r="BB45" i="11"/>
  <c r="BC45" i="11"/>
  <c r="BD45" i="11"/>
  <c r="BE45" i="11"/>
  <c r="BF45" i="11"/>
  <c r="BH45" i="11"/>
  <c r="BI45" i="11"/>
  <c r="BJ45" i="11"/>
  <c r="BK45" i="11"/>
  <c r="BL45" i="11"/>
  <c r="BM45" i="11"/>
  <c r="BN45" i="11"/>
  <c r="BO45" i="11"/>
  <c r="BP45" i="11"/>
  <c r="BQ45" i="11"/>
  <c r="BR45" i="11"/>
  <c r="BT45" i="11"/>
  <c r="BU45" i="11"/>
  <c r="BV45" i="11"/>
  <c r="BW45" i="11"/>
  <c r="BX45" i="11"/>
  <c r="BY45" i="11"/>
  <c r="BZ45" i="11"/>
  <c r="CA45" i="11"/>
  <c r="H46" i="11"/>
  <c r="I46" i="11"/>
  <c r="J46" i="11"/>
  <c r="L46" i="11"/>
  <c r="M46" i="11"/>
  <c r="N46" i="11"/>
  <c r="O46" i="11"/>
  <c r="P46" i="11"/>
  <c r="Q46" i="11"/>
  <c r="R46" i="11"/>
  <c r="S46" i="11"/>
  <c r="T46" i="11"/>
  <c r="U46" i="11"/>
  <c r="V46" i="11"/>
  <c r="X46" i="11"/>
  <c r="Y46" i="11"/>
  <c r="Z46" i="11"/>
  <c r="AA46" i="11"/>
  <c r="AB46" i="11"/>
  <c r="AC46" i="11"/>
  <c r="AD46" i="11"/>
  <c r="AE46" i="11"/>
  <c r="AF46" i="11"/>
  <c r="AG46" i="11"/>
  <c r="AH46" i="11"/>
  <c r="AJ46" i="11"/>
  <c r="AK46" i="11"/>
  <c r="AL46" i="11"/>
  <c r="AM46" i="11"/>
  <c r="AN46" i="11"/>
  <c r="AO46" i="11"/>
  <c r="AP46" i="11"/>
  <c r="AQ46" i="11"/>
  <c r="AR46" i="11"/>
  <c r="AS46" i="11"/>
  <c r="AT46" i="11"/>
  <c r="AV46" i="11"/>
  <c r="AW46" i="11"/>
  <c r="AX46" i="11"/>
  <c r="AY46" i="11"/>
  <c r="AZ46" i="11"/>
  <c r="BA46" i="11"/>
  <c r="BB46" i="11"/>
  <c r="BC46" i="11"/>
  <c r="BD46" i="11"/>
  <c r="BE46" i="11"/>
  <c r="BF46" i="11"/>
  <c r="BH46" i="11"/>
  <c r="BI46" i="11"/>
  <c r="BJ46" i="11"/>
  <c r="BK46" i="11"/>
  <c r="BL46" i="11"/>
  <c r="BM46" i="11"/>
  <c r="BN46" i="11"/>
  <c r="BO46" i="11"/>
  <c r="BP46" i="11"/>
  <c r="BQ46" i="11"/>
  <c r="BR46" i="11"/>
  <c r="BT46" i="11"/>
  <c r="BU46" i="11"/>
  <c r="BV46" i="11"/>
  <c r="BW46" i="11"/>
  <c r="BX46" i="11"/>
  <c r="BY46" i="11"/>
  <c r="BZ46" i="11"/>
  <c r="CA46" i="11"/>
  <c r="H49" i="11"/>
  <c r="J49" i="11"/>
  <c r="K49" i="11"/>
  <c r="M49" i="11"/>
  <c r="N49" i="11"/>
  <c r="P49" i="11"/>
  <c r="Q49" i="11"/>
  <c r="S49" i="11"/>
  <c r="T49" i="11"/>
  <c r="V49" i="11"/>
  <c r="W49" i="11"/>
  <c r="Y49" i="11"/>
  <c r="Z49" i="11"/>
  <c r="AB49" i="11"/>
  <c r="AC49" i="11"/>
  <c r="AE49" i="11"/>
  <c r="AF49" i="11"/>
  <c r="AH49" i="11"/>
  <c r="AI49" i="11"/>
  <c r="AK49" i="11"/>
  <c r="AL49" i="11"/>
  <c r="AN49" i="11"/>
  <c r="AO49" i="11"/>
  <c r="AQ49" i="11"/>
  <c r="AR49" i="11"/>
  <c r="AT49" i="11"/>
  <c r="AU49" i="11"/>
  <c r="AW49" i="11"/>
  <c r="AX49" i="11"/>
  <c r="AZ49" i="11"/>
  <c r="BA49" i="11"/>
  <c r="BC49" i="11"/>
  <c r="BD49" i="11"/>
  <c r="BF49" i="11"/>
  <c r="BG49" i="11"/>
  <c r="BI49" i="11"/>
  <c r="BJ49" i="11"/>
  <c r="BL49" i="11"/>
  <c r="BM49" i="11"/>
  <c r="BO49" i="11"/>
  <c r="BP49" i="11"/>
  <c r="BR49" i="11"/>
  <c r="BS49" i="11"/>
  <c r="BU49" i="11"/>
  <c r="BV49" i="11"/>
  <c r="BX49" i="11"/>
  <c r="BY49" i="11"/>
  <c r="CA49" i="11"/>
  <c r="H50" i="11"/>
  <c r="J50" i="11"/>
  <c r="K50" i="11"/>
  <c r="M50" i="11"/>
  <c r="N50" i="11"/>
  <c r="P50" i="11"/>
  <c r="Q50" i="11"/>
  <c r="S50" i="11"/>
  <c r="T50" i="11"/>
  <c r="V50" i="11"/>
  <c r="W50" i="11"/>
  <c r="Y50" i="11"/>
  <c r="Z50" i="11"/>
  <c r="AB50" i="11"/>
  <c r="AC50" i="11"/>
  <c r="AE50" i="11"/>
  <c r="AF50" i="11"/>
  <c r="AH50" i="11"/>
  <c r="AI50" i="11"/>
  <c r="AK50" i="11"/>
  <c r="AL50" i="11"/>
  <c r="AN50" i="11"/>
  <c r="AO50" i="11"/>
  <c r="AQ50" i="11"/>
  <c r="AR50" i="11"/>
  <c r="AT50" i="11"/>
  <c r="AU50" i="11"/>
  <c r="AW50" i="11"/>
  <c r="AX50" i="11"/>
  <c r="AZ50" i="11"/>
  <c r="BA50" i="11"/>
  <c r="BC50" i="11"/>
  <c r="BD50" i="11"/>
  <c r="BF50" i="11"/>
  <c r="BG50" i="11"/>
  <c r="BI50" i="11"/>
  <c r="BJ50" i="11"/>
  <c r="BL50" i="11"/>
  <c r="BM50" i="11"/>
  <c r="BO50" i="11"/>
  <c r="BP50" i="11"/>
  <c r="BR50" i="11"/>
  <c r="BS50" i="11"/>
  <c r="BU50" i="11"/>
  <c r="BV50" i="11"/>
  <c r="BX50" i="11"/>
  <c r="BY50" i="11"/>
  <c r="CA50" i="11"/>
  <c r="H53" i="11"/>
  <c r="J53" i="11"/>
  <c r="K53" i="11"/>
  <c r="M53" i="11"/>
  <c r="N53" i="11"/>
  <c r="P53" i="11"/>
  <c r="Q53" i="11"/>
  <c r="S53" i="11"/>
  <c r="T53" i="11"/>
  <c r="V53" i="11"/>
  <c r="W53" i="11"/>
  <c r="Y53" i="11"/>
  <c r="Z53" i="11"/>
  <c r="AB53" i="11"/>
  <c r="AC53" i="11"/>
  <c r="AE53" i="11"/>
  <c r="AF53" i="11"/>
  <c r="AH53" i="11"/>
  <c r="AI53" i="11"/>
  <c r="AK53" i="11"/>
  <c r="AL53" i="11"/>
  <c r="AN53" i="11"/>
  <c r="AO53" i="11"/>
  <c r="AQ53" i="11"/>
  <c r="AR53" i="11"/>
  <c r="AT53" i="11"/>
  <c r="AU53" i="11"/>
  <c r="AW53" i="11"/>
  <c r="AX53" i="11"/>
  <c r="AZ53" i="11"/>
  <c r="BA53" i="11"/>
  <c r="BC53" i="11"/>
  <c r="BD53" i="11"/>
  <c r="BF53" i="11"/>
  <c r="BG53" i="11"/>
  <c r="BI53" i="11"/>
  <c r="BJ53" i="11"/>
  <c r="BL53" i="11"/>
  <c r="BM53" i="11"/>
  <c r="BO53" i="11"/>
  <c r="BP53" i="11"/>
  <c r="BR53" i="11"/>
  <c r="BS53" i="11"/>
  <c r="BU53" i="11"/>
  <c r="BV53" i="11"/>
  <c r="BX53" i="11"/>
  <c r="BY53" i="11"/>
  <c r="CA53" i="11"/>
  <c r="H54" i="11"/>
  <c r="J54" i="11"/>
  <c r="K54" i="11"/>
  <c r="M54" i="11"/>
  <c r="N54" i="11"/>
  <c r="P54" i="11"/>
  <c r="Q54" i="11"/>
  <c r="S54" i="11"/>
  <c r="T54" i="11"/>
  <c r="V54" i="11"/>
  <c r="W54" i="11"/>
  <c r="Y54" i="11"/>
  <c r="Z54" i="11"/>
  <c r="AB54" i="11"/>
  <c r="AC54" i="11"/>
  <c r="AE54" i="11"/>
  <c r="AF54" i="11"/>
  <c r="AH54" i="11"/>
  <c r="AI54" i="11"/>
  <c r="AK54" i="11"/>
  <c r="AL54" i="11"/>
  <c r="AN54" i="11"/>
  <c r="AO54" i="11"/>
  <c r="AQ54" i="11"/>
  <c r="AR54" i="11"/>
  <c r="AT54" i="11"/>
  <c r="AU54" i="11"/>
  <c r="AW54" i="11"/>
  <c r="AX54" i="11"/>
  <c r="AZ54" i="11"/>
  <c r="BA54" i="11"/>
  <c r="BC54" i="11"/>
  <c r="BD54" i="11"/>
  <c r="BF54" i="11"/>
  <c r="BG54" i="11"/>
  <c r="BI54" i="11"/>
  <c r="BJ54" i="11"/>
  <c r="BL54" i="11"/>
  <c r="BM54" i="11"/>
  <c r="BO54" i="11"/>
  <c r="BP54" i="11"/>
  <c r="BR54" i="11"/>
  <c r="BS54" i="11"/>
  <c r="BU54" i="11"/>
  <c r="BV54" i="11"/>
  <c r="BX54" i="11"/>
  <c r="BY54" i="11"/>
  <c r="CA54" i="11"/>
  <c r="H55" i="11"/>
  <c r="J55" i="11"/>
  <c r="K55" i="11"/>
  <c r="M55" i="11"/>
  <c r="N55" i="11"/>
  <c r="P55" i="11"/>
  <c r="Q55" i="11"/>
  <c r="S55" i="11"/>
  <c r="T55" i="11"/>
  <c r="V55" i="11"/>
  <c r="W55" i="11"/>
  <c r="Y55" i="11"/>
  <c r="Z55" i="11"/>
  <c r="AB55" i="11"/>
  <c r="AC55" i="11"/>
  <c r="AE55" i="11"/>
  <c r="AF55" i="11"/>
  <c r="AH55" i="11"/>
  <c r="AI55" i="11"/>
  <c r="AK55" i="11"/>
  <c r="AL55" i="11"/>
  <c r="AN55" i="11"/>
  <c r="AO55" i="11"/>
  <c r="AQ55" i="11"/>
  <c r="AR55" i="11"/>
  <c r="AT55" i="11"/>
  <c r="AU55" i="11"/>
  <c r="AW55" i="11"/>
  <c r="AX55" i="11"/>
  <c r="AZ55" i="11"/>
  <c r="BA55" i="11"/>
  <c r="BC55" i="11"/>
  <c r="BD55" i="11"/>
  <c r="BF55" i="11"/>
  <c r="BG55" i="11"/>
  <c r="BI55" i="11"/>
  <c r="BJ55" i="11"/>
  <c r="BL55" i="11"/>
  <c r="BM55" i="11"/>
  <c r="BO55" i="11"/>
  <c r="BP55" i="11"/>
  <c r="BR55" i="11"/>
  <c r="BS55" i="11"/>
  <c r="BU55" i="11"/>
  <c r="BV55" i="11"/>
  <c r="BX55" i="11"/>
  <c r="BY55" i="11"/>
  <c r="CA55" i="11"/>
  <c r="H58" i="11"/>
  <c r="J58" i="11"/>
  <c r="K58" i="11"/>
  <c r="M58" i="11"/>
  <c r="N58" i="11"/>
  <c r="P58" i="11"/>
  <c r="Q58" i="11"/>
  <c r="S58" i="11"/>
  <c r="T58" i="11"/>
  <c r="V58" i="11"/>
  <c r="W58" i="11"/>
  <c r="Y58" i="11"/>
  <c r="Z58" i="11"/>
  <c r="AB58" i="11"/>
  <c r="AC58" i="11"/>
  <c r="AE58" i="11"/>
  <c r="AF58" i="11"/>
  <c r="AH58" i="11"/>
  <c r="AI58" i="11"/>
  <c r="AK58" i="11"/>
  <c r="AL58" i="11"/>
  <c r="AN58" i="11"/>
  <c r="AO58" i="11"/>
  <c r="AQ58" i="11"/>
  <c r="AR58" i="11"/>
  <c r="AT58" i="11"/>
  <c r="AU58" i="11"/>
  <c r="AW58" i="11"/>
  <c r="AX58" i="11"/>
  <c r="AZ58" i="11"/>
  <c r="BA58" i="11"/>
  <c r="BC58" i="11"/>
  <c r="BD58" i="11"/>
  <c r="BF58" i="11"/>
  <c r="BG58" i="11"/>
  <c r="BI58" i="11"/>
  <c r="BJ58" i="11"/>
  <c r="BL58" i="11"/>
  <c r="BM58" i="11"/>
  <c r="BO58" i="11"/>
  <c r="BP58" i="11"/>
  <c r="BR58" i="11"/>
  <c r="BS58" i="11"/>
  <c r="BU58" i="11"/>
  <c r="BV58" i="11"/>
  <c r="BX58" i="11"/>
  <c r="BY58" i="11"/>
  <c r="CA58" i="11"/>
  <c r="H60" i="11"/>
  <c r="J60" i="11"/>
  <c r="I61" i="11" s="1"/>
  <c r="K60" i="11"/>
  <c r="M60" i="11"/>
  <c r="N60" i="11"/>
  <c r="P60" i="11"/>
  <c r="O61" i="11" s="1"/>
  <c r="Q60" i="11"/>
  <c r="R61" i="11" s="1"/>
  <c r="S60" i="11"/>
  <c r="T60" i="11"/>
  <c r="V60" i="11"/>
  <c r="U61" i="11" s="1"/>
  <c r="W60" i="11"/>
  <c r="Y60" i="11"/>
  <c r="Z60" i="11"/>
  <c r="AB60" i="11"/>
  <c r="AA61" i="11" s="1"/>
  <c r="AC60" i="11"/>
  <c r="AD61" i="11" s="1"/>
  <c r="AE60" i="11"/>
  <c r="AF60" i="11"/>
  <c r="AH60" i="11"/>
  <c r="AG61" i="11" s="1"/>
  <c r="AI60" i="11"/>
  <c r="AK60" i="11"/>
  <c r="AL60" i="11"/>
  <c r="AN60" i="11"/>
  <c r="AM61" i="11" s="1"/>
  <c r="AO60" i="11"/>
  <c r="AP61" i="11" s="1"/>
  <c r="AQ60" i="11"/>
  <c r="AR60" i="11"/>
  <c r="AT60" i="11"/>
  <c r="AS61" i="11" s="1"/>
  <c r="AU60" i="11"/>
  <c r="AW60" i="11"/>
  <c r="AX60" i="11"/>
  <c r="AZ60" i="11"/>
  <c r="AY61" i="11" s="1"/>
  <c r="BA60" i="11"/>
  <c r="BB61" i="11" s="1"/>
  <c r="BC60" i="11"/>
  <c r="BD60" i="11"/>
  <c r="BF60" i="11"/>
  <c r="BE61" i="11" s="1"/>
  <c r="BG60" i="11"/>
  <c r="BI60" i="11"/>
  <c r="BJ60" i="11"/>
  <c r="BL60" i="11"/>
  <c r="BK61" i="11" s="1"/>
  <c r="BM60" i="11"/>
  <c r="BN61" i="11" s="1"/>
  <c r="BO60" i="11"/>
  <c r="BP60" i="11"/>
  <c r="BR60" i="11"/>
  <c r="BQ61" i="11" s="1"/>
  <c r="BS60" i="11"/>
  <c r="BU60" i="11"/>
  <c r="BV60" i="11"/>
  <c r="BX60" i="11"/>
  <c r="BW61" i="11" s="1"/>
  <c r="BY60" i="11"/>
  <c r="BZ61" i="11" s="1"/>
  <c r="CA60" i="11"/>
  <c r="L61" i="11"/>
  <c r="X61" i="11"/>
  <c r="AJ61" i="11"/>
  <c r="AV61" i="11"/>
  <c r="BH61" i="11"/>
  <c r="BT61" i="11"/>
  <c r="E24" i="3"/>
  <c r="C24" i="3"/>
  <c r="E22" i="1"/>
  <c r="C22" i="1"/>
  <c r="H42" i="2" l="1"/>
  <c r="BM42" i="2"/>
  <c r="N42" i="2"/>
  <c r="AO42" i="2"/>
  <c r="BA42" i="2"/>
  <c r="BY42" i="2"/>
  <c r="AC42" i="2"/>
  <c r="BS46" i="11"/>
  <c r="BG46" i="11"/>
  <c r="AU46" i="11"/>
  <c r="AI46" i="11"/>
  <c r="W46" i="11"/>
  <c r="K46" i="11"/>
  <c r="CA57" i="1" l="1"/>
  <c r="BY57" i="1"/>
  <c r="BX57" i="1"/>
  <c r="BV57" i="1"/>
  <c r="BU57" i="1"/>
  <c r="BS57" i="1"/>
  <c r="BR57" i="1"/>
  <c r="BP57" i="1"/>
  <c r="BO57" i="1"/>
  <c r="BM57" i="1"/>
  <c r="BL57" i="1"/>
  <c r="BJ57" i="1"/>
  <c r="BI57" i="1"/>
  <c r="BG57" i="1"/>
  <c r="BF57" i="1"/>
  <c r="BD57" i="1"/>
  <c r="BC57" i="1"/>
  <c r="BA57" i="1"/>
  <c r="AZ57" i="1"/>
  <c r="AX57" i="1"/>
  <c r="AW57" i="1"/>
  <c r="AU57" i="1"/>
  <c r="AT57" i="1"/>
  <c r="AR57" i="1"/>
  <c r="AQ57" i="1"/>
  <c r="AO57" i="1"/>
  <c r="AN57" i="1"/>
  <c r="AL57" i="1"/>
  <c r="AK57" i="1"/>
  <c r="AI57" i="1"/>
  <c r="AH57" i="1"/>
  <c r="AF57" i="1"/>
  <c r="AE57" i="1"/>
  <c r="AC57" i="1"/>
  <c r="AB57" i="1"/>
  <c r="Z57" i="1"/>
  <c r="Y57" i="1"/>
  <c r="W57" i="1"/>
  <c r="V57" i="1"/>
  <c r="T57" i="1"/>
  <c r="S57" i="1"/>
  <c r="Q57" i="1"/>
  <c r="P57" i="1"/>
  <c r="N57" i="1"/>
  <c r="M57" i="1"/>
  <c r="K57" i="1"/>
  <c r="J57" i="1"/>
  <c r="H57" i="1"/>
  <c r="CA52" i="1"/>
  <c r="BY52" i="1"/>
  <c r="BX52" i="1"/>
  <c r="BV52" i="1"/>
  <c r="BU52" i="1"/>
  <c r="BS52" i="1"/>
  <c r="BR52" i="1"/>
  <c r="BP52" i="1"/>
  <c r="BO52" i="1"/>
  <c r="BM52" i="1"/>
  <c r="BL52" i="1"/>
  <c r="BJ52" i="1"/>
  <c r="BI52" i="1"/>
  <c r="BG52" i="1"/>
  <c r="BF52" i="1"/>
  <c r="BD52" i="1"/>
  <c r="BC52" i="1"/>
  <c r="BA52" i="1"/>
  <c r="AZ52" i="1"/>
  <c r="AX52" i="1"/>
  <c r="AW52" i="1"/>
  <c r="AU52" i="1"/>
  <c r="AT52" i="1"/>
  <c r="AR52" i="1"/>
  <c r="AQ52" i="1"/>
  <c r="AO52" i="1"/>
  <c r="AN52" i="1"/>
  <c r="AL52" i="1"/>
  <c r="AK52" i="1"/>
  <c r="AI52" i="1"/>
  <c r="AH52" i="1"/>
  <c r="AF52" i="1"/>
  <c r="AE52" i="1"/>
  <c r="AC52" i="1"/>
  <c r="AB52" i="1"/>
  <c r="Z52" i="1"/>
  <c r="Y52" i="1"/>
  <c r="W52" i="1"/>
  <c r="V52" i="1"/>
  <c r="T52" i="1"/>
  <c r="S52" i="1"/>
  <c r="Q52" i="1"/>
  <c r="P52" i="1"/>
  <c r="N52" i="1"/>
  <c r="M52" i="1"/>
  <c r="K52" i="1"/>
  <c r="J52" i="1"/>
  <c r="H52" i="1"/>
  <c r="CA57" i="3"/>
  <c r="BY57" i="3"/>
  <c r="BX57" i="3"/>
  <c r="BV57" i="3"/>
  <c r="BU57" i="3"/>
  <c r="BS57" i="3"/>
  <c r="BR57" i="3"/>
  <c r="BP57" i="3"/>
  <c r="BO57" i="3"/>
  <c r="BM57" i="3"/>
  <c r="BL57" i="3"/>
  <c r="BJ57" i="3"/>
  <c r="BI57" i="3"/>
  <c r="BG57" i="3"/>
  <c r="BF57" i="3"/>
  <c r="BD57" i="3"/>
  <c r="BC57" i="3"/>
  <c r="BA57" i="3"/>
  <c r="AZ57" i="3"/>
  <c r="AX57" i="3"/>
  <c r="AW57" i="3"/>
  <c r="AU57" i="3"/>
  <c r="AT57" i="3"/>
  <c r="AR57" i="3"/>
  <c r="AQ57" i="3"/>
  <c r="AO57" i="3"/>
  <c r="AN57" i="3"/>
  <c r="AL57" i="3"/>
  <c r="AK57" i="3"/>
  <c r="AI57" i="3"/>
  <c r="AH57" i="3"/>
  <c r="AF57" i="3"/>
  <c r="AE57" i="3"/>
  <c r="AC57" i="3"/>
  <c r="AB57" i="3"/>
  <c r="Z57" i="3"/>
  <c r="Y57" i="3"/>
  <c r="W57" i="3"/>
  <c r="V57" i="3"/>
  <c r="T57" i="3"/>
  <c r="S57" i="3"/>
  <c r="Q57" i="3"/>
  <c r="P57" i="3"/>
  <c r="N57" i="3"/>
  <c r="M57" i="3"/>
  <c r="K57" i="3"/>
  <c r="J57" i="3"/>
  <c r="H57" i="3"/>
  <c r="CA52" i="3"/>
  <c r="BY52" i="3"/>
  <c r="BX52" i="3"/>
  <c r="BV52" i="3"/>
  <c r="BU52" i="3"/>
  <c r="BS52" i="3"/>
  <c r="BR52" i="3"/>
  <c r="BP52" i="3"/>
  <c r="BO52" i="3"/>
  <c r="BM52" i="3"/>
  <c r="BL52" i="3"/>
  <c r="BJ52" i="3"/>
  <c r="BI52" i="3"/>
  <c r="BG52" i="3"/>
  <c r="BF52" i="3"/>
  <c r="BD52" i="3"/>
  <c r="BC52" i="3"/>
  <c r="BA52" i="3"/>
  <c r="AZ52" i="3"/>
  <c r="AX52" i="3"/>
  <c r="AW52" i="3"/>
  <c r="AU52" i="3"/>
  <c r="AT52" i="3"/>
  <c r="AR52" i="3"/>
  <c r="AQ52" i="3"/>
  <c r="AO52" i="3"/>
  <c r="AN52" i="3"/>
  <c r="AL52" i="3"/>
  <c r="AK52" i="3"/>
  <c r="AI52" i="3"/>
  <c r="AH52" i="3"/>
  <c r="AF52" i="3"/>
  <c r="AE52" i="3"/>
  <c r="AC52" i="3"/>
  <c r="AB52" i="3"/>
  <c r="Z52" i="3"/>
  <c r="Y52" i="3"/>
  <c r="W52" i="3"/>
  <c r="V52" i="3"/>
  <c r="T52" i="3"/>
  <c r="S52" i="3"/>
  <c r="Q52" i="3"/>
  <c r="P52" i="3"/>
  <c r="N52" i="3"/>
  <c r="M52" i="3"/>
  <c r="K52" i="3"/>
  <c r="J52" i="3"/>
  <c r="H52" i="3"/>
  <c r="J49" i="3"/>
  <c r="H49" i="3"/>
  <c r="BY21" i="3"/>
  <c r="BY20" i="3"/>
  <c r="BV21" i="3"/>
  <c r="BV20" i="3"/>
  <c r="BS21" i="3"/>
  <c r="BS20" i="3"/>
  <c r="BP21" i="3"/>
  <c r="BP20" i="3"/>
  <c r="BM21" i="3"/>
  <c r="BM20" i="3"/>
  <c r="BJ20" i="3"/>
  <c r="BJ21" i="3"/>
  <c r="BG21" i="3"/>
  <c r="BG20" i="3"/>
  <c r="BD21" i="3"/>
  <c r="BD20" i="3"/>
  <c r="BA21" i="3"/>
  <c r="BA20" i="3"/>
  <c r="AX21" i="3"/>
  <c r="AX20" i="3"/>
  <c r="AU21" i="3"/>
  <c r="AU20" i="3"/>
  <c r="AR21" i="3"/>
  <c r="AR20" i="3"/>
  <c r="AO21" i="3"/>
  <c r="AO20" i="3"/>
  <c r="AL21" i="3"/>
  <c r="AL20" i="3"/>
  <c r="AI21" i="3"/>
  <c r="AI20" i="3"/>
  <c r="AF21" i="3"/>
  <c r="AF20" i="3"/>
  <c r="AC21" i="3"/>
  <c r="AC20" i="3"/>
  <c r="Z21" i="3"/>
  <c r="Z20" i="3"/>
  <c r="W21" i="3"/>
  <c r="W20" i="3"/>
  <c r="T21" i="3"/>
  <c r="T20" i="3"/>
  <c r="Q21" i="3"/>
  <c r="Q20" i="3"/>
  <c r="N21" i="3"/>
  <c r="N20" i="3"/>
  <c r="K21" i="3"/>
  <c r="K20" i="3"/>
  <c r="H21" i="3"/>
  <c r="H20" i="3"/>
  <c r="CA44" i="3"/>
  <c r="CA45" i="3" s="1"/>
  <c r="BZ44" i="3"/>
  <c r="BY44" i="3"/>
  <c r="BX44" i="3"/>
  <c r="BW44" i="3"/>
  <c r="BW45" i="3" s="1"/>
  <c r="BV44" i="3"/>
  <c r="BU44" i="3"/>
  <c r="BT44" i="3"/>
  <c r="BS44" i="3"/>
  <c r="BS45" i="3" s="1"/>
  <c r="BR44" i="3"/>
  <c r="BQ44" i="3"/>
  <c r="BP44" i="3"/>
  <c r="BO44" i="3"/>
  <c r="BO45" i="3" s="1"/>
  <c r="BN44" i="3"/>
  <c r="BM44" i="3"/>
  <c r="BL44" i="3"/>
  <c r="BK44" i="3"/>
  <c r="BK45" i="3" s="1"/>
  <c r="BJ44" i="3"/>
  <c r="BI44" i="3"/>
  <c r="BH44" i="3"/>
  <c r="BG44" i="3"/>
  <c r="BG45" i="3" s="1"/>
  <c r="BF44" i="3"/>
  <c r="BE44" i="3"/>
  <c r="BD44" i="3"/>
  <c r="BC44" i="3"/>
  <c r="BC45" i="3" s="1"/>
  <c r="BB44" i="3"/>
  <c r="BA44" i="3"/>
  <c r="AZ44" i="3"/>
  <c r="AY44" i="3"/>
  <c r="AY45" i="3" s="1"/>
  <c r="AX44" i="3"/>
  <c r="AW44" i="3"/>
  <c r="AV44" i="3"/>
  <c r="AU44" i="3"/>
  <c r="AU45" i="3" s="1"/>
  <c r="AT44" i="3"/>
  <c r="AS44" i="3"/>
  <c r="AR44" i="3"/>
  <c r="AQ44" i="3"/>
  <c r="AQ45" i="3" s="1"/>
  <c r="AP44" i="3"/>
  <c r="AO44" i="3"/>
  <c r="AN44" i="3"/>
  <c r="AM44" i="3"/>
  <c r="AM45" i="3" s="1"/>
  <c r="AL44" i="3"/>
  <c r="AK44" i="3"/>
  <c r="AJ44" i="3"/>
  <c r="AI44" i="3"/>
  <c r="AI45" i="3" s="1"/>
  <c r="AH44" i="3"/>
  <c r="AG44" i="3"/>
  <c r="AF44" i="3"/>
  <c r="AE44" i="3"/>
  <c r="AE45" i="3" s="1"/>
  <c r="AD44" i="3"/>
  <c r="AC44" i="3"/>
  <c r="AB44" i="3"/>
  <c r="AA44" i="3"/>
  <c r="AA45" i="3" s="1"/>
  <c r="Z44" i="3"/>
  <c r="Y44" i="3"/>
  <c r="X44" i="3"/>
  <c r="W44" i="3"/>
  <c r="W45" i="3" s="1"/>
  <c r="V44" i="3"/>
  <c r="U44" i="3"/>
  <c r="T44" i="3"/>
  <c r="S44" i="3"/>
  <c r="S45" i="3" s="1"/>
  <c r="R44" i="3"/>
  <c r="Q44" i="3"/>
  <c r="P44" i="3"/>
  <c r="O44" i="3"/>
  <c r="O45" i="3" s="1"/>
  <c r="N44" i="3"/>
  <c r="M44" i="3"/>
  <c r="L44" i="3"/>
  <c r="K44" i="3"/>
  <c r="K45" i="3" s="1"/>
  <c r="CA43" i="3"/>
  <c r="BZ43" i="3"/>
  <c r="BZ45" i="3" s="1"/>
  <c r="BY43" i="3"/>
  <c r="BY45" i="3" s="1"/>
  <c r="BX43" i="3"/>
  <c r="BX45" i="3" s="1"/>
  <c r="BW43" i="3"/>
  <c r="BV43" i="3"/>
  <c r="BV45" i="3" s="1"/>
  <c r="BU43" i="3"/>
  <c r="BU45" i="3" s="1"/>
  <c r="BT43" i="3"/>
  <c r="BT45" i="3" s="1"/>
  <c r="BS43" i="3"/>
  <c r="BR43" i="3"/>
  <c r="BR45" i="3" s="1"/>
  <c r="BQ43" i="3"/>
  <c r="BQ45" i="3" s="1"/>
  <c r="BP43" i="3"/>
  <c r="BP45" i="3" s="1"/>
  <c r="BO43" i="3"/>
  <c r="BN43" i="3"/>
  <c r="BN45" i="3" s="1"/>
  <c r="BM43" i="3"/>
  <c r="BM45" i="3" s="1"/>
  <c r="BL43" i="3"/>
  <c r="BL45" i="3" s="1"/>
  <c r="BK43" i="3"/>
  <c r="BJ43" i="3"/>
  <c r="BJ45" i="3" s="1"/>
  <c r="BI43" i="3"/>
  <c r="BI45" i="3" s="1"/>
  <c r="BH43" i="3"/>
  <c r="BH45" i="3" s="1"/>
  <c r="BG43" i="3"/>
  <c r="BF43" i="3"/>
  <c r="BF45" i="3" s="1"/>
  <c r="BE43" i="3"/>
  <c r="BE45" i="3" s="1"/>
  <c r="BD43" i="3"/>
  <c r="BD45" i="3" s="1"/>
  <c r="BC43" i="3"/>
  <c r="BB43" i="3"/>
  <c r="BB45" i="3" s="1"/>
  <c r="BA43" i="3"/>
  <c r="BA45" i="3" s="1"/>
  <c r="AZ43" i="3"/>
  <c r="AZ45" i="3" s="1"/>
  <c r="AY43" i="3"/>
  <c r="AX43" i="3"/>
  <c r="AX45" i="3" s="1"/>
  <c r="AW43" i="3"/>
  <c r="AW45" i="3" s="1"/>
  <c r="AV43" i="3"/>
  <c r="AV45" i="3" s="1"/>
  <c r="AU43" i="3"/>
  <c r="AT43" i="3"/>
  <c r="AT45" i="3" s="1"/>
  <c r="AS43" i="3"/>
  <c r="AS45" i="3" s="1"/>
  <c r="AR43" i="3"/>
  <c r="AR45" i="3" s="1"/>
  <c r="AQ43" i="3"/>
  <c r="AP43" i="3"/>
  <c r="AP45" i="3" s="1"/>
  <c r="AO43" i="3"/>
  <c r="AO45" i="3" s="1"/>
  <c r="AN43" i="3"/>
  <c r="AN45" i="3" s="1"/>
  <c r="AM43" i="3"/>
  <c r="AL43" i="3"/>
  <c r="AL45" i="3" s="1"/>
  <c r="AK43" i="3"/>
  <c r="AK45" i="3" s="1"/>
  <c r="AJ43" i="3"/>
  <c r="AJ45" i="3" s="1"/>
  <c r="AI43" i="3"/>
  <c r="AH43" i="3"/>
  <c r="AH45" i="3" s="1"/>
  <c r="AG43" i="3"/>
  <c r="AG45" i="3" s="1"/>
  <c r="AF43" i="3"/>
  <c r="AF45" i="3" s="1"/>
  <c r="AE43" i="3"/>
  <c r="AD43" i="3"/>
  <c r="AD45" i="3" s="1"/>
  <c r="AC43" i="3"/>
  <c r="AC45" i="3" s="1"/>
  <c r="AB43" i="3"/>
  <c r="AB45" i="3" s="1"/>
  <c r="AA43" i="3"/>
  <c r="Z43" i="3"/>
  <c r="Z45" i="3" s="1"/>
  <c r="Y43" i="3"/>
  <c r="Y45" i="3" s="1"/>
  <c r="X43" i="3"/>
  <c r="X45" i="3" s="1"/>
  <c r="W43" i="3"/>
  <c r="V43" i="3"/>
  <c r="V45" i="3" s="1"/>
  <c r="U43" i="3"/>
  <c r="U45" i="3" s="1"/>
  <c r="T43" i="3"/>
  <c r="T45" i="3" s="1"/>
  <c r="S43" i="3"/>
  <c r="R43" i="3"/>
  <c r="R45" i="3" s="1"/>
  <c r="Q43" i="3"/>
  <c r="Q45" i="3" s="1"/>
  <c r="P43" i="3"/>
  <c r="P45" i="3" s="1"/>
  <c r="O43" i="3"/>
  <c r="N43" i="3"/>
  <c r="N45" i="3" s="1"/>
  <c r="M43" i="3"/>
  <c r="M45" i="3" s="1"/>
  <c r="L43" i="3"/>
  <c r="L45" i="3" s="1"/>
  <c r="K43" i="3"/>
  <c r="H44" i="3"/>
  <c r="H43" i="3"/>
  <c r="J44" i="3"/>
  <c r="J43" i="3"/>
  <c r="I44" i="3"/>
  <c r="I43" i="3"/>
  <c r="CA15" i="1"/>
  <c r="BZ15" i="1"/>
  <c r="BY15" i="1" s="1"/>
  <c r="BX15" i="1"/>
  <c r="BW15" i="1"/>
  <c r="BV15" i="1"/>
  <c r="BU15" i="1"/>
  <c r="BT15" i="1"/>
  <c r="BS15" i="1"/>
  <c r="BR15" i="1"/>
  <c r="BP15" i="1" s="1"/>
  <c r="BQ15" i="1"/>
  <c r="BO15" i="1"/>
  <c r="BN15" i="1"/>
  <c r="BM15" i="1" s="1"/>
  <c r="BL15" i="1"/>
  <c r="BK15" i="1"/>
  <c r="BJ15" i="1"/>
  <c r="BI15" i="1"/>
  <c r="BH15" i="1"/>
  <c r="BG15" i="1"/>
  <c r="BF15" i="1"/>
  <c r="BD15" i="1" s="1"/>
  <c r="BE15" i="1"/>
  <c r="BC15" i="1"/>
  <c r="BB15" i="1"/>
  <c r="BA15" i="1" s="1"/>
  <c r="AZ15" i="1"/>
  <c r="AY15" i="1"/>
  <c r="AX15" i="1"/>
  <c r="AW15" i="1"/>
  <c r="AV15" i="1"/>
  <c r="AU15" i="1"/>
  <c r="AT15" i="1"/>
  <c r="AR15" i="1" s="1"/>
  <c r="AS15" i="1"/>
  <c r="AQ15" i="1"/>
  <c r="AP15" i="1"/>
  <c r="AO15" i="1" s="1"/>
  <c r="AN15" i="1"/>
  <c r="AM15" i="1"/>
  <c r="AL15" i="1"/>
  <c r="AK15" i="1"/>
  <c r="AJ15" i="1"/>
  <c r="AI15" i="1"/>
  <c r="AH15" i="1"/>
  <c r="AF15" i="1" s="1"/>
  <c r="AG15" i="1"/>
  <c r="AE15" i="1"/>
  <c r="AD15" i="1"/>
  <c r="AC15" i="1" s="1"/>
  <c r="AB15" i="1"/>
  <c r="AA15" i="1"/>
  <c r="Z15" i="1"/>
  <c r="Y15" i="1"/>
  <c r="X15" i="1"/>
  <c r="W15" i="1"/>
  <c r="V15" i="1"/>
  <c r="T15" i="1" s="1"/>
  <c r="U15" i="1"/>
  <c r="S15" i="1"/>
  <c r="R15" i="1"/>
  <c r="Q15" i="1" s="1"/>
  <c r="P15" i="1"/>
  <c r="O15" i="1"/>
  <c r="N15" i="1"/>
  <c r="M15" i="1"/>
  <c r="L15" i="1"/>
  <c r="K15" i="1"/>
  <c r="CA9" i="1"/>
  <c r="BZ9" i="1"/>
  <c r="BY9" i="1" s="1"/>
  <c r="BX9" i="1"/>
  <c r="BW9" i="1"/>
  <c r="BV9" i="1"/>
  <c r="BU9" i="1"/>
  <c r="BT9" i="1"/>
  <c r="BS9" i="1"/>
  <c r="BR9" i="1"/>
  <c r="BQ9" i="1"/>
  <c r="BP9" i="1" s="1"/>
  <c r="BO9" i="1"/>
  <c r="BN9" i="1"/>
  <c r="BM9" i="1" s="1"/>
  <c r="BL9" i="1"/>
  <c r="BK9" i="1"/>
  <c r="BJ9" i="1"/>
  <c r="BI9" i="1"/>
  <c r="BH9" i="1"/>
  <c r="BG9" i="1"/>
  <c r="BF9" i="1"/>
  <c r="BD9" i="1" s="1"/>
  <c r="BE9" i="1"/>
  <c r="BC9" i="1"/>
  <c r="BB9" i="1"/>
  <c r="BA9" i="1" s="1"/>
  <c r="AZ9" i="1"/>
  <c r="AY9" i="1"/>
  <c r="AX9" i="1"/>
  <c r="AW9" i="1"/>
  <c r="AV9" i="1"/>
  <c r="AU9" i="1"/>
  <c r="AT9" i="1"/>
  <c r="AR9" i="1" s="1"/>
  <c r="AS9" i="1"/>
  <c r="AQ9" i="1"/>
  <c r="AP9" i="1"/>
  <c r="AO9" i="1" s="1"/>
  <c r="AN9" i="1"/>
  <c r="AM9" i="1"/>
  <c r="AL9" i="1"/>
  <c r="AK9" i="1"/>
  <c r="AJ9" i="1"/>
  <c r="AI9" i="1"/>
  <c r="AH9" i="1"/>
  <c r="AF9" i="1" s="1"/>
  <c r="AG9" i="1"/>
  <c r="AE9" i="1"/>
  <c r="AD9" i="1"/>
  <c r="AC9" i="1" s="1"/>
  <c r="AB9" i="1"/>
  <c r="AA9" i="1"/>
  <c r="Z9" i="1"/>
  <c r="Y9" i="1"/>
  <c r="X9" i="1"/>
  <c r="W9" i="1"/>
  <c r="V9" i="1"/>
  <c r="T9" i="1" s="1"/>
  <c r="U9" i="1"/>
  <c r="S9" i="1"/>
  <c r="R9" i="1"/>
  <c r="Q9" i="1" s="1"/>
  <c r="P9" i="1"/>
  <c r="O9" i="1"/>
  <c r="N9" i="1"/>
  <c r="M9" i="1"/>
  <c r="L9" i="1"/>
  <c r="K9" i="1"/>
  <c r="J15" i="1"/>
  <c r="I15" i="1"/>
  <c r="J9" i="1"/>
  <c r="I9" i="1"/>
  <c r="J45" i="3"/>
  <c r="I45" i="3"/>
  <c r="BY42" i="3"/>
  <c r="BY41" i="3"/>
  <c r="BY40" i="3"/>
  <c r="BY39" i="3"/>
  <c r="BY38" i="3"/>
  <c r="BY37" i="3"/>
  <c r="BY36" i="3"/>
  <c r="BY35" i="3"/>
  <c r="BY34" i="3"/>
  <c r="BY33" i="3"/>
  <c r="BY32" i="3"/>
  <c r="BY31" i="3"/>
  <c r="BY30" i="3"/>
  <c r="BY29" i="3"/>
  <c r="BV42" i="3"/>
  <c r="BV41" i="3"/>
  <c r="BV40" i="3"/>
  <c r="BV39" i="3"/>
  <c r="BV38" i="3"/>
  <c r="BV37" i="3"/>
  <c r="BV36" i="3"/>
  <c r="BV35" i="3"/>
  <c r="BV34" i="3"/>
  <c r="BV33" i="3"/>
  <c r="BV32" i="3"/>
  <c r="BV31" i="3"/>
  <c r="BV30" i="3"/>
  <c r="BV29" i="3"/>
  <c r="BS42" i="3"/>
  <c r="BS41" i="3"/>
  <c r="BS40" i="3"/>
  <c r="BS39" i="3"/>
  <c r="BS38" i="3"/>
  <c r="BS37" i="3"/>
  <c r="BS36" i="3"/>
  <c r="BS35" i="3"/>
  <c r="BS34" i="3"/>
  <c r="BS33" i="3"/>
  <c r="BS32" i="3"/>
  <c r="BS31" i="3"/>
  <c r="BS30" i="3"/>
  <c r="BS29" i="3"/>
  <c r="BP42" i="3"/>
  <c r="BP41" i="3"/>
  <c r="BP40" i="3"/>
  <c r="BP39" i="3"/>
  <c r="BP38" i="3"/>
  <c r="BP37" i="3"/>
  <c r="BP36" i="3"/>
  <c r="BP35" i="3"/>
  <c r="BP34" i="3"/>
  <c r="BP33" i="3"/>
  <c r="BP32" i="3"/>
  <c r="BP31" i="3"/>
  <c r="BP30" i="3"/>
  <c r="BP29" i="3"/>
  <c r="BM42" i="3"/>
  <c r="BM41" i="3"/>
  <c r="BM40" i="3"/>
  <c r="BM39" i="3"/>
  <c r="BM38" i="3"/>
  <c r="BM37" i="3"/>
  <c r="BM36" i="3"/>
  <c r="BM35" i="3"/>
  <c r="BM34" i="3"/>
  <c r="BM33" i="3"/>
  <c r="BM32" i="3"/>
  <c r="BM31" i="3"/>
  <c r="BM30" i="3"/>
  <c r="BM29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J30" i="3"/>
  <c r="BJ29" i="3"/>
  <c r="BG42" i="3"/>
  <c r="BG41" i="3"/>
  <c r="BG40" i="3"/>
  <c r="BG39" i="3"/>
  <c r="BG38" i="3"/>
  <c r="BG37" i="3"/>
  <c r="BG36" i="3"/>
  <c r="BG35" i="3"/>
  <c r="BG34" i="3"/>
  <c r="BG33" i="3"/>
  <c r="BG32" i="3"/>
  <c r="BG31" i="3"/>
  <c r="BG30" i="3"/>
  <c r="BG29" i="3"/>
  <c r="BD42" i="3"/>
  <c r="BD41" i="3"/>
  <c r="BD40" i="3"/>
  <c r="BD39" i="3"/>
  <c r="BD38" i="3"/>
  <c r="BD37" i="3"/>
  <c r="BD36" i="3"/>
  <c r="BD35" i="3"/>
  <c r="BD34" i="3"/>
  <c r="BD33" i="3"/>
  <c r="BD32" i="3"/>
  <c r="BD31" i="3"/>
  <c r="BD30" i="3"/>
  <c r="BD29" i="3"/>
  <c r="BA42" i="3"/>
  <c r="BA41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9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CA23" i="3"/>
  <c r="BZ23" i="3"/>
  <c r="BX23" i="3"/>
  <c r="BW23" i="3"/>
  <c r="BU23" i="3"/>
  <c r="BT23" i="3"/>
  <c r="BR23" i="3"/>
  <c r="BQ23" i="3"/>
  <c r="BP23" i="3"/>
  <c r="BO23" i="3"/>
  <c r="BN23" i="3"/>
  <c r="BL23" i="3"/>
  <c r="BK23" i="3"/>
  <c r="BI23" i="3"/>
  <c r="BH23" i="3"/>
  <c r="BF23" i="3"/>
  <c r="BE23" i="3"/>
  <c r="BD23" i="3"/>
  <c r="BC23" i="3"/>
  <c r="BB23" i="3"/>
  <c r="AZ23" i="3"/>
  <c r="AY23" i="3"/>
  <c r="AW23" i="3"/>
  <c r="AV23" i="3"/>
  <c r="AT23" i="3"/>
  <c r="AS23" i="3"/>
  <c r="AR23" i="3"/>
  <c r="AQ23" i="3"/>
  <c r="AP23" i="3"/>
  <c r="AN23" i="3"/>
  <c r="AM23" i="3"/>
  <c r="AK23" i="3"/>
  <c r="AJ23" i="3"/>
  <c r="AH23" i="3"/>
  <c r="AG23" i="3"/>
  <c r="AF23" i="3"/>
  <c r="AE23" i="3"/>
  <c r="AD23" i="3"/>
  <c r="AB23" i="3"/>
  <c r="AA23" i="3"/>
  <c r="Y23" i="3"/>
  <c r="X23" i="3"/>
  <c r="V23" i="3"/>
  <c r="U23" i="3"/>
  <c r="T23" i="3"/>
  <c r="S23" i="3"/>
  <c r="R23" i="3"/>
  <c r="P23" i="3"/>
  <c r="O23" i="3"/>
  <c r="M23" i="3"/>
  <c r="L23" i="3"/>
  <c r="J23" i="3"/>
  <c r="I23" i="3"/>
  <c r="H23" i="3"/>
  <c r="CA22" i="3"/>
  <c r="BZ22" i="3"/>
  <c r="BX22" i="3"/>
  <c r="BW22" i="3"/>
  <c r="BU22" i="3"/>
  <c r="BT22" i="3"/>
  <c r="BR22" i="3"/>
  <c r="BQ22" i="3"/>
  <c r="BO22" i="3"/>
  <c r="BN22" i="3"/>
  <c r="BL22" i="3"/>
  <c r="BK22" i="3"/>
  <c r="BI22" i="3"/>
  <c r="BH22" i="3"/>
  <c r="BF22" i="3"/>
  <c r="BE22" i="3"/>
  <c r="BC22" i="3"/>
  <c r="BB22" i="3"/>
  <c r="AZ22" i="3"/>
  <c r="AY22" i="3"/>
  <c r="AW22" i="3"/>
  <c r="AV22" i="3"/>
  <c r="AT22" i="3"/>
  <c r="AS22" i="3"/>
  <c r="AQ22" i="3"/>
  <c r="AP22" i="3"/>
  <c r="AN22" i="3"/>
  <c r="AM22" i="3"/>
  <c r="AK22" i="3"/>
  <c r="AJ22" i="3"/>
  <c r="AH22" i="3"/>
  <c r="AG22" i="3"/>
  <c r="AE22" i="3"/>
  <c r="AD22" i="3"/>
  <c r="AB22" i="3"/>
  <c r="AA22" i="3"/>
  <c r="Y22" i="3"/>
  <c r="X22" i="3"/>
  <c r="V22" i="3"/>
  <c r="U22" i="3"/>
  <c r="S22" i="3"/>
  <c r="R22" i="3"/>
  <c r="P22" i="3"/>
  <c r="O22" i="3"/>
  <c r="M22" i="3"/>
  <c r="L22" i="3"/>
  <c r="J22" i="3"/>
  <c r="I22" i="3"/>
  <c r="BY9" i="3"/>
  <c r="BY23" i="3" s="1"/>
  <c r="BY8" i="3"/>
  <c r="BY22" i="3" s="1"/>
  <c r="BV9" i="3"/>
  <c r="BV23" i="3" s="1"/>
  <c r="BV8" i="3"/>
  <c r="BV22" i="3" s="1"/>
  <c r="BS9" i="3"/>
  <c r="BS23" i="3" s="1"/>
  <c r="BS8" i="3"/>
  <c r="BS22" i="3" s="1"/>
  <c r="BP9" i="3"/>
  <c r="BP8" i="3"/>
  <c r="BP22" i="3" s="1"/>
  <c r="BM9" i="3"/>
  <c r="BM23" i="3" s="1"/>
  <c r="BM8" i="3"/>
  <c r="BM22" i="3" s="1"/>
  <c r="BJ9" i="3"/>
  <c r="BJ23" i="3" s="1"/>
  <c r="BJ8" i="3"/>
  <c r="BJ22" i="3" s="1"/>
  <c r="BG9" i="3"/>
  <c r="BG23" i="3" s="1"/>
  <c r="BG8" i="3"/>
  <c r="BG22" i="3" s="1"/>
  <c r="BD9" i="3"/>
  <c r="BD8" i="3"/>
  <c r="BD22" i="3" s="1"/>
  <c r="BA9" i="3"/>
  <c r="BA23" i="3" s="1"/>
  <c r="BA8" i="3"/>
  <c r="BA22" i="3" s="1"/>
  <c r="AX9" i="3"/>
  <c r="AX23" i="3" s="1"/>
  <c r="AX8" i="3"/>
  <c r="AX22" i="3" s="1"/>
  <c r="AU9" i="3"/>
  <c r="AU23" i="3" s="1"/>
  <c r="AU8" i="3"/>
  <c r="AU22" i="3" s="1"/>
  <c r="AR9" i="3"/>
  <c r="AR8" i="3"/>
  <c r="AR22" i="3" s="1"/>
  <c r="AO9" i="3"/>
  <c r="AO23" i="3" s="1"/>
  <c r="AO8" i="3"/>
  <c r="AO22" i="3" s="1"/>
  <c r="AL9" i="3"/>
  <c r="AL23" i="3" s="1"/>
  <c r="AL8" i="3"/>
  <c r="AL22" i="3" s="1"/>
  <c r="AI9" i="3"/>
  <c r="AI23" i="3" s="1"/>
  <c r="AI8" i="3"/>
  <c r="AI22" i="3" s="1"/>
  <c r="AF9" i="3"/>
  <c r="AF8" i="3"/>
  <c r="AF22" i="3" s="1"/>
  <c r="AC9" i="3"/>
  <c r="AC23" i="3" s="1"/>
  <c r="AC8" i="3"/>
  <c r="AC22" i="3" s="1"/>
  <c r="Z9" i="3"/>
  <c r="Z23" i="3" s="1"/>
  <c r="Z8" i="3"/>
  <c r="Z22" i="3" s="1"/>
  <c r="W9" i="3"/>
  <c r="W23" i="3" s="1"/>
  <c r="W8" i="3"/>
  <c r="W22" i="3" s="1"/>
  <c r="T9" i="3"/>
  <c r="T8" i="3"/>
  <c r="T22" i="3" s="1"/>
  <c r="Q9" i="3"/>
  <c r="Q23" i="3" s="1"/>
  <c r="Q8" i="3"/>
  <c r="Q22" i="3" s="1"/>
  <c r="N9" i="3"/>
  <c r="N23" i="3" s="1"/>
  <c r="N8" i="3"/>
  <c r="N22" i="3" s="1"/>
  <c r="K9" i="3"/>
  <c r="K23" i="3" s="1"/>
  <c r="K8" i="3"/>
  <c r="K22" i="3" s="1"/>
  <c r="BM15" i="3"/>
  <c r="BM14" i="3"/>
  <c r="BP15" i="3"/>
  <c r="BP14" i="3"/>
  <c r="BS15" i="3"/>
  <c r="BS14" i="3"/>
  <c r="BV15" i="3"/>
  <c r="BV14" i="3"/>
  <c r="BY15" i="3"/>
  <c r="BY14" i="3"/>
  <c r="BJ15" i="3"/>
  <c r="BJ14" i="3"/>
  <c r="BG15" i="3"/>
  <c r="BG14" i="3"/>
  <c r="BD15" i="3"/>
  <c r="BD14" i="3"/>
  <c r="BA15" i="3"/>
  <c r="BA14" i="3"/>
  <c r="AX15" i="3"/>
  <c r="AX14" i="3"/>
  <c r="AU15" i="3"/>
  <c r="AU14" i="3"/>
  <c r="AR15" i="3"/>
  <c r="AR14" i="3"/>
  <c r="AO15" i="3"/>
  <c r="AO14" i="3"/>
  <c r="AL15" i="3"/>
  <c r="AL14" i="3"/>
  <c r="AI15" i="3"/>
  <c r="AI14" i="3"/>
  <c r="AF15" i="3"/>
  <c r="AF14" i="3"/>
  <c r="AC15" i="3"/>
  <c r="AC14" i="3"/>
  <c r="Z15" i="3"/>
  <c r="Z14" i="3"/>
  <c r="W15" i="3"/>
  <c r="W14" i="3"/>
  <c r="T15" i="3"/>
  <c r="T14" i="3"/>
  <c r="Q15" i="3"/>
  <c r="Q14" i="3"/>
  <c r="N15" i="3"/>
  <c r="N14" i="3"/>
  <c r="K15" i="3"/>
  <c r="K14" i="3"/>
  <c r="H15" i="3"/>
  <c r="H14" i="3"/>
  <c r="H9" i="3"/>
  <c r="H8" i="3"/>
  <c r="H22" i="3" s="1"/>
  <c r="H45" i="3" l="1"/>
  <c r="CA54" i="3" l="1"/>
  <c r="BY54" i="3"/>
  <c r="BX54" i="3"/>
  <c r="BV54" i="3"/>
  <c r="BU54" i="3"/>
  <c r="BS54" i="3"/>
  <c r="BR54" i="3"/>
  <c r="BP54" i="3"/>
  <c r="BO54" i="3"/>
  <c r="BM54" i="3"/>
  <c r="BL54" i="3"/>
  <c r="BJ54" i="3"/>
  <c r="BI54" i="3"/>
  <c r="BG54" i="3"/>
  <c r="BF54" i="3"/>
  <c r="BD54" i="3"/>
  <c r="BC54" i="3"/>
  <c r="BA54" i="3"/>
  <c r="AZ54" i="3"/>
  <c r="AX54" i="3"/>
  <c r="AW54" i="3"/>
  <c r="AU54" i="3"/>
  <c r="AT54" i="3"/>
  <c r="AR54" i="3"/>
  <c r="AQ54" i="3"/>
  <c r="AO54" i="3"/>
  <c r="AN54" i="3"/>
  <c r="AL54" i="3"/>
  <c r="AK54" i="3"/>
  <c r="AI54" i="3"/>
  <c r="AH54" i="3"/>
  <c r="AF54" i="3"/>
  <c r="AE54" i="3"/>
  <c r="AC54" i="3"/>
  <c r="AB54" i="3"/>
  <c r="Z54" i="3"/>
  <c r="Y54" i="3"/>
  <c r="W54" i="3"/>
  <c r="V54" i="3"/>
  <c r="T54" i="3"/>
  <c r="S54" i="3"/>
  <c r="Q54" i="3"/>
  <c r="P54" i="3"/>
  <c r="N54" i="3"/>
  <c r="M54" i="3"/>
  <c r="K54" i="3"/>
  <c r="J54" i="3"/>
  <c r="H54" i="3"/>
  <c r="CA53" i="3"/>
  <c r="BY53" i="3"/>
  <c r="BX53" i="3"/>
  <c r="BV53" i="3"/>
  <c r="BU53" i="3"/>
  <c r="BS53" i="3"/>
  <c r="BR53" i="3"/>
  <c r="BP53" i="3"/>
  <c r="BO53" i="3"/>
  <c r="BM53" i="3"/>
  <c r="BL53" i="3"/>
  <c r="BJ53" i="3"/>
  <c r="BI53" i="3"/>
  <c r="BG53" i="3"/>
  <c r="BF53" i="3"/>
  <c r="BD53" i="3"/>
  <c r="BC53" i="3"/>
  <c r="BA53" i="3"/>
  <c r="AZ53" i="3"/>
  <c r="AX53" i="3"/>
  <c r="AW53" i="3"/>
  <c r="AU53" i="3"/>
  <c r="AT53" i="3"/>
  <c r="AR53" i="3"/>
  <c r="AQ53" i="3"/>
  <c r="AO53" i="3"/>
  <c r="AN53" i="3"/>
  <c r="AL53" i="3"/>
  <c r="AK53" i="3"/>
  <c r="AI53" i="3"/>
  <c r="AH53" i="3"/>
  <c r="AF53" i="3"/>
  <c r="AE53" i="3"/>
  <c r="AC53" i="3"/>
  <c r="AB53" i="3"/>
  <c r="Z53" i="3"/>
  <c r="Y53" i="3"/>
  <c r="W53" i="3"/>
  <c r="V53" i="3"/>
  <c r="T53" i="3"/>
  <c r="S53" i="3"/>
  <c r="Q53" i="3"/>
  <c r="P53" i="3"/>
  <c r="N53" i="3"/>
  <c r="M53" i="3"/>
  <c r="K53" i="3"/>
  <c r="J53" i="3"/>
  <c r="H53" i="3"/>
  <c r="CA49" i="3"/>
  <c r="BY49" i="3"/>
  <c r="BX49" i="3"/>
  <c r="BV49" i="3"/>
  <c r="BU49" i="3"/>
  <c r="BS49" i="3"/>
  <c r="BR49" i="3"/>
  <c r="BP49" i="3"/>
  <c r="BO49" i="3"/>
  <c r="BM49" i="3"/>
  <c r="BL49" i="3"/>
  <c r="BJ49" i="3"/>
  <c r="BI49" i="3"/>
  <c r="BG49" i="3"/>
  <c r="BF49" i="3"/>
  <c r="BD49" i="3"/>
  <c r="BC49" i="3"/>
  <c r="BA49" i="3"/>
  <c r="AZ49" i="3"/>
  <c r="AX49" i="3"/>
  <c r="AW49" i="3"/>
  <c r="AU49" i="3"/>
  <c r="AT49" i="3"/>
  <c r="AR49" i="3"/>
  <c r="AQ49" i="3"/>
  <c r="AO49" i="3"/>
  <c r="AN49" i="3"/>
  <c r="AL49" i="3"/>
  <c r="AK49" i="3"/>
  <c r="AI49" i="3"/>
  <c r="AH49" i="3"/>
  <c r="AF49" i="3"/>
  <c r="AE49" i="3"/>
  <c r="AC49" i="3"/>
  <c r="AB49" i="3"/>
  <c r="Z49" i="3"/>
  <c r="Y49" i="3"/>
  <c r="W49" i="3"/>
  <c r="V49" i="3"/>
  <c r="T49" i="3"/>
  <c r="S49" i="3"/>
  <c r="Q49" i="3"/>
  <c r="P49" i="3"/>
  <c r="N49" i="3"/>
  <c r="M49" i="3"/>
  <c r="K49" i="3"/>
  <c r="CA48" i="3"/>
  <c r="BY48" i="3"/>
  <c r="BX48" i="3"/>
  <c r="BV48" i="3"/>
  <c r="BU48" i="3"/>
  <c r="BS48" i="3"/>
  <c r="BR48" i="3"/>
  <c r="BP48" i="3"/>
  <c r="BO48" i="3"/>
  <c r="BM48" i="3"/>
  <c r="BL48" i="3"/>
  <c r="BJ48" i="3"/>
  <c r="BI48" i="3"/>
  <c r="BG48" i="3"/>
  <c r="BG59" i="3" s="1"/>
  <c r="BF48" i="3"/>
  <c r="BD48" i="3"/>
  <c r="BC48" i="3"/>
  <c r="BA48" i="3"/>
  <c r="AZ48" i="3"/>
  <c r="AX48" i="3"/>
  <c r="AW48" i="3"/>
  <c r="AU48" i="3"/>
  <c r="AT48" i="3"/>
  <c r="AR48" i="3"/>
  <c r="AQ48" i="3"/>
  <c r="AO48" i="3"/>
  <c r="AO59" i="3" s="1"/>
  <c r="AN48" i="3"/>
  <c r="AL48" i="3"/>
  <c r="AK48" i="3"/>
  <c r="AI48" i="3"/>
  <c r="AI59" i="3" s="1"/>
  <c r="AH48" i="3"/>
  <c r="AF48" i="3"/>
  <c r="AE48" i="3"/>
  <c r="AC48" i="3"/>
  <c r="AB48" i="3"/>
  <c r="Z48" i="3"/>
  <c r="Y48" i="3"/>
  <c r="Y59" i="3" s="1"/>
  <c r="W48" i="3"/>
  <c r="W59" i="3" s="1"/>
  <c r="V48" i="3"/>
  <c r="T48" i="3"/>
  <c r="S48" i="3"/>
  <c r="Q48" i="3"/>
  <c r="P48" i="3"/>
  <c r="N48" i="3"/>
  <c r="M48" i="3"/>
  <c r="K48" i="3"/>
  <c r="J48" i="3"/>
  <c r="H48" i="3"/>
  <c r="E25" i="3"/>
  <c r="C25" i="3"/>
  <c r="AE65" i="2"/>
  <c r="AC65" i="2"/>
  <c r="AB65" i="2"/>
  <c r="Z65" i="2"/>
  <c r="Y65" i="2"/>
  <c r="W65" i="2"/>
  <c r="V65" i="2"/>
  <c r="T65" i="2"/>
  <c r="S65" i="2"/>
  <c r="Q65" i="2"/>
  <c r="P65" i="2"/>
  <c r="N65" i="2"/>
  <c r="M65" i="2"/>
  <c r="K65" i="2"/>
  <c r="J65" i="2"/>
  <c r="H65" i="2"/>
  <c r="CA62" i="2"/>
  <c r="BY62" i="2"/>
  <c r="BX62" i="2"/>
  <c r="BV62" i="2"/>
  <c r="BU62" i="2"/>
  <c r="BS62" i="2"/>
  <c r="BR62" i="2"/>
  <c r="BP62" i="2"/>
  <c r="BO62" i="2"/>
  <c r="BM62" i="2"/>
  <c r="BL62" i="2"/>
  <c r="BJ62" i="2"/>
  <c r="BI62" i="2"/>
  <c r="BG62" i="2"/>
  <c r="BF62" i="2"/>
  <c r="BD62" i="2"/>
  <c r="BC62" i="2"/>
  <c r="BA62" i="2"/>
  <c r="AZ62" i="2"/>
  <c r="AX62" i="2"/>
  <c r="AW62" i="2"/>
  <c r="AU62" i="2"/>
  <c r="AT62" i="2"/>
  <c r="AR62" i="2"/>
  <c r="AQ62" i="2"/>
  <c r="AO62" i="2"/>
  <c r="AN62" i="2"/>
  <c r="AL62" i="2"/>
  <c r="AK62" i="2"/>
  <c r="AI62" i="2"/>
  <c r="AH62" i="2"/>
  <c r="AF62" i="2"/>
  <c r="AE62" i="2"/>
  <c r="AC62" i="2"/>
  <c r="AB62" i="2"/>
  <c r="Z62" i="2"/>
  <c r="Y62" i="2"/>
  <c r="W62" i="2"/>
  <c r="V62" i="2"/>
  <c r="T62" i="2"/>
  <c r="S62" i="2"/>
  <c r="Q62" i="2"/>
  <c r="P62" i="2"/>
  <c r="N62" i="2"/>
  <c r="M62" i="2"/>
  <c r="K62" i="2"/>
  <c r="J62" i="2"/>
  <c r="H62" i="2"/>
  <c r="CA61" i="2"/>
  <c r="CA65" i="2" s="1"/>
  <c r="BY61" i="2"/>
  <c r="BX61" i="2"/>
  <c r="BV61" i="2"/>
  <c r="BU61" i="2"/>
  <c r="BU65" i="2" s="1"/>
  <c r="BS61" i="2"/>
  <c r="BS65" i="2" s="1"/>
  <c r="BR61" i="2"/>
  <c r="BP61" i="2"/>
  <c r="BO61" i="2"/>
  <c r="BM61" i="2"/>
  <c r="BL61" i="2"/>
  <c r="BJ61" i="2"/>
  <c r="BI61" i="2"/>
  <c r="BI65" i="2" s="1"/>
  <c r="BG61" i="2"/>
  <c r="BF61" i="2"/>
  <c r="BD61" i="2"/>
  <c r="BC61" i="2"/>
  <c r="BC65" i="2" s="1"/>
  <c r="BA61" i="2"/>
  <c r="AZ61" i="2"/>
  <c r="AX61" i="2"/>
  <c r="AW61" i="2"/>
  <c r="AW65" i="2" s="1"/>
  <c r="AU61" i="2"/>
  <c r="AU65" i="2" s="1"/>
  <c r="AT61" i="2"/>
  <c r="AR61" i="2"/>
  <c r="AQ61" i="2"/>
  <c r="AO61" i="2"/>
  <c r="AN61" i="2"/>
  <c r="AN65" i="2" s="1"/>
  <c r="AL61" i="2"/>
  <c r="AK61" i="2"/>
  <c r="AI61" i="2"/>
  <c r="AH61" i="2"/>
  <c r="AF61" i="2"/>
  <c r="AE61" i="2"/>
  <c r="AC61" i="2"/>
  <c r="AB61" i="2"/>
  <c r="Z61" i="2"/>
  <c r="Y61" i="2"/>
  <c r="W61" i="2"/>
  <c r="V61" i="2"/>
  <c r="T61" i="2"/>
  <c r="S61" i="2"/>
  <c r="Q61" i="2"/>
  <c r="P61" i="2"/>
  <c r="N61" i="2"/>
  <c r="M61" i="2"/>
  <c r="K61" i="2"/>
  <c r="J61" i="2"/>
  <c r="H61" i="2"/>
  <c r="CA60" i="2"/>
  <c r="CA67" i="2" s="1"/>
  <c r="BY60" i="2"/>
  <c r="BX60" i="2"/>
  <c r="BV60" i="2"/>
  <c r="BU60" i="2"/>
  <c r="BU67" i="2" s="1"/>
  <c r="BS60" i="2"/>
  <c r="BS67" i="2" s="1"/>
  <c r="BR60" i="2"/>
  <c r="BP60" i="2"/>
  <c r="BO60" i="2"/>
  <c r="BM60" i="2"/>
  <c r="BL60" i="2"/>
  <c r="BJ60" i="2"/>
  <c r="BI60" i="2"/>
  <c r="BI67" i="2" s="1"/>
  <c r="BG60" i="2"/>
  <c r="BF60" i="2"/>
  <c r="BD60" i="2"/>
  <c r="BC60" i="2"/>
  <c r="BC67" i="2" s="1"/>
  <c r="BA60" i="2"/>
  <c r="AZ60" i="2"/>
  <c r="AX60" i="2"/>
  <c r="AW60" i="2"/>
  <c r="AW67" i="2" s="1"/>
  <c r="AU60" i="2"/>
  <c r="AU67" i="2" s="1"/>
  <c r="AT60" i="2"/>
  <c r="AR60" i="2"/>
  <c r="AQ60" i="2"/>
  <c r="AO60" i="2"/>
  <c r="AN60" i="2"/>
  <c r="AN67" i="2" s="1"/>
  <c r="AL60" i="2"/>
  <c r="AK60" i="2"/>
  <c r="AI60" i="2"/>
  <c r="AH60" i="2"/>
  <c r="AF60" i="2"/>
  <c r="AE60" i="2"/>
  <c r="AE67" i="2" s="1"/>
  <c r="AC60" i="2"/>
  <c r="AC67" i="2" s="1"/>
  <c r="AB60" i="2"/>
  <c r="Z60" i="2"/>
  <c r="Z67" i="2" s="1"/>
  <c r="Y60" i="2"/>
  <c r="Y67" i="2" s="1"/>
  <c r="W60" i="2"/>
  <c r="W67" i="2" s="1"/>
  <c r="V60" i="2"/>
  <c r="V67" i="2" s="1"/>
  <c r="T60" i="2"/>
  <c r="S60" i="2"/>
  <c r="S67" i="2" s="1"/>
  <c r="Q60" i="2"/>
  <c r="Q67" i="2" s="1"/>
  <c r="P60" i="2"/>
  <c r="P67" i="2" s="1"/>
  <c r="N60" i="2"/>
  <c r="N67" i="2" s="1"/>
  <c r="M60" i="2"/>
  <c r="M67" i="2" s="1"/>
  <c r="K60" i="2"/>
  <c r="K67" i="2" s="1"/>
  <c r="J60" i="2"/>
  <c r="J67" i="2" s="1"/>
  <c r="H60" i="2"/>
  <c r="H67" i="2" s="1"/>
  <c r="CA57" i="2"/>
  <c r="BY57" i="2"/>
  <c r="BX57" i="2"/>
  <c r="BV57" i="2"/>
  <c r="BU57" i="2"/>
  <c r="BS57" i="2"/>
  <c r="BR57" i="2"/>
  <c r="BP57" i="2"/>
  <c r="BO57" i="2"/>
  <c r="BM57" i="2"/>
  <c r="BL57" i="2"/>
  <c r="BJ57" i="2"/>
  <c r="BI57" i="2"/>
  <c r="BG57" i="2"/>
  <c r="BF57" i="2"/>
  <c r="BD57" i="2"/>
  <c r="BC57" i="2"/>
  <c r="BA57" i="2"/>
  <c r="AZ57" i="2"/>
  <c r="AX57" i="2"/>
  <c r="AW57" i="2"/>
  <c r="AU57" i="2"/>
  <c r="AT57" i="2"/>
  <c r="AR57" i="2"/>
  <c r="AQ57" i="2"/>
  <c r="AO57" i="2"/>
  <c r="AN57" i="2"/>
  <c r="AL57" i="2"/>
  <c r="AK57" i="2"/>
  <c r="AI57" i="2"/>
  <c r="AH57" i="2"/>
  <c r="AF57" i="2"/>
  <c r="AE57" i="2"/>
  <c r="AC57" i="2"/>
  <c r="AB57" i="2"/>
  <c r="Z57" i="2"/>
  <c r="Y57" i="2"/>
  <c r="W57" i="2"/>
  <c r="V57" i="2"/>
  <c r="T57" i="2"/>
  <c r="S57" i="2"/>
  <c r="Q57" i="2"/>
  <c r="P57" i="2"/>
  <c r="N57" i="2"/>
  <c r="M57" i="2"/>
  <c r="K57" i="2"/>
  <c r="J57" i="2"/>
  <c r="H57" i="2"/>
  <c r="CA56" i="2"/>
  <c r="BY56" i="2"/>
  <c r="BX56" i="2"/>
  <c r="BV56" i="2"/>
  <c r="BU56" i="2"/>
  <c r="BS56" i="2"/>
  <c r="BR56" i="2"/>
  <c r="BP56" i="2"/>
  <c r="BO56" i="2"/>
  <c r="BM56" i="2"/>
  <c r="BL56" i="2"/>
  <c r="BJ56" i="2"/>
  <c r="BI56" i="2"/>
  <c r="BG56" i="2"/>
  <c r="BF56" i="2"/>
  <c r="BD56" i="2"/>
  <c r="BC56" i="2"/>
  <c r="BA56" i="2"/>
  <c r="AZ56" i="2"/>
  <c r="AX56" i="2"/>
  <c r="AW56" i="2"/>
  <c r="AU56" i="2"/>
  <c r="AT56" i="2"/>
  <c r="AR56" i="2"/>
  <c r="AQ56" i="2"/>
  <c r="AO56" i="2"/>
  <c r="AN56" i="2"/>
  <c r="AL56" i="2"/>
  <c r="AK56" i="2"/>
  <c r="AI56" i="2"/>
  <c r="AH56" i="2"/>
  <c r="AF56" i="2"/>
  <c r="AE56" i="2"/>
  <c r="AC56" i="2"/>
  <c r="AB56" i="2"/>
  <c r="Z56" i="2"/>
  <c r="Y56" i="2"/>
  <c r="W56" i="2"/>
  <c r="V56" i="2"/>
  <c r="T56" i="2"/>
  <c r="S56" i="2"/>
  <c r="Q56" i="2"/>
  <c r="P56" i="2"/>
  <c r="N56" i="2"/>
  <c r="M56" i="2"/>
  <c r="K56" i="2"/>
  <c r="J56" i="2"/>
  <c r="H56" i="2"/>
  <c r="E31" i="2"/>
  <c r="C31" i="2"/>
  <c r="E30" i="2"/>
  <c r="C30" i="2"/>
  <c r="CA54" i="1"/>
  <c r="BY54" i="1"/>
  <c r="BX54" i="1"/>
  <c r="BV54" i="1"/>
  <c r="BU54" i="1"/>
  <c r="BS54" i="1"/>
  <c r="BR54" i="1"/>
  <c r="BP54" i="1"/>
  <c r="BO54" i="1"/>
  <c r="BM54" i="1"/>
  <c r="BL54" i="1"/>
  <c r="BJ54" i="1"/>
  <c r="BI54" i="1"/>
  <c r="BG54" i="1"/>
  <c r="BF54" i="1"/>
  <c r="BD54" i="1"/>
  <c r="BC54" i="1"/>
  <c r="BA54" i="1"/>
  <c r="AZ54" i="1"/>
  <c r="AX54" i="1"/>
  <c r="AW54" i="1"/>
  <c r="AU54" i="1"/>
  <c r="AT54" i="1"/>
  <c r="AR54" i="1"/>
  <c r="AQ54" i="1"/>
  <c r="AO54" i="1"/>
  <c r="AN54" i="1"/>
  <c r="AL54" i="1"/>
  <c r="AK54" i="1"/>
  <c r="AI54" i="1"/>
  <c r="AH54" i="1"/>
  <c r="AF54" i="1"/>
  <c r="AE54" i="1"/>
  <c r="AC54" i="1"/>
  <c r="AB54" i="1"/>
  <c r="Z54" i="1"/>
  <c r="Y54" i="1"/>
  <c r="W54" i="1"/>
  <c r="V54" i="1"/>
  <c r="T54" i="1"/>
  <c r="S54" i="1"/>
  <c r="Q54" i="1"/>
  <c r="P54" i="1"/>
  <c r="N54" i="1"/>
  <c r="M54" i="1"/>
  <c r="K54" i="1"/>
  <c r="J54" i="1"/>
  <c r="H54" i="1"/>
  <c r="CA53" i="1"/>
  <c r="BY53" i="1"/>
  <c r="BX53" i="1"/>
  <c r="BV53" i="1"/>
  <c r="BU53" i="1"/>
  <c r="BS53" i="1"/>
  <c r="BR53" i="1"/>
  <c r="BP53" i="1"/>
  <c r="BO53" i="1"/>
  <c r="BM53" i="1"/>
  <c r="BL53" i="1"/>
  <c r="BJ53" i="1"/>
  <c r="BI53" i="1"/>
  <c r="BG53" i="1"/>
  <c r="BF53" i="1"/>
  <c r="BD53" i="1"/>
  <c r="BC53" i="1"/>
  <c r="BA53" i="1"/>
  <c r="AZ53" i="1"/>
  <c r="AX53" i="1"/>
  <c r="AW53" i="1"/>
  <c r="AU53" i="1"/>
  <c r="AT53" i="1"/>
  <c r="AR53" i="1"/>
  <c r="AQ53" i="1"/>
  <c r="AO53" i="1"/>
  <c r="AN53" i="1"/>
  <c r="AL53" i="1"/>
  <c r="AK53" i="1"/>
  <c r="AI53" i="1"/>
  <c r="AH53" i="1"/>
  <c r="AF53" i="1"/>
  <c r="AE53" i="1"/>
  <c r="AC53" i="1"/>
  <c r="AB53" i="1"/>
  <c r="Z53" i="1"/>
  <c r="Y53" i="1"/>
  <c r="W53" i="1"/>
  <c r="V53" i="1"/>
  <c r="T53" i="1"/>
  <c r="S53" i="1"/>
  <c r="Q53" i="1"/>
  <c r="P53" i="1"/>
  <c r="N53" i="1"/>
  <c r="M53" i="1"/>
  <c r="K53" i="1"/>
  <c r="J53" i="1"/>
  <c r="H53" i="1"/>
  <c r="CA49" i="1"/>
  <c r="BY49" i="1"/>
  <c r="BX49" i="1"/>
  <c r="BV49" i="1"/>
  <c r="BU49" i="1"/>
  <c r="BS49" i="1"/>
  <c r="BR49" i="1"/>
  <c r="BP49" i="1"/>
  <c r="BO49" i="1"/>
  <c r="BM49" i="1"/>
  <c r="BL49" i="1"/>
  <c r="BJ49" i="1"/>
  <c r="BI49" i="1"/>
  <c r="BG49" i="1"/>
  <c r="BF49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AL49" i="1"/>
  <c r="AK49" i="1"/>
  <c r="AI49" i="1"/>
  <c r="AH49" i="1"/>
  <c r="AF49" i="1"/>
  <c r="AE49" i="1"/>
  <c r="AC49" i="1"/>
  <c r="AB49" i="1"/>
  <c r="Z49" i="1"/>
  <c r="Y49" i="1"/>
  <c r="W49" i="1"/>
  <c r="V49" i="1"/>
  <c r="T49" i="1"/>
  <c r="S49" i="1"/>
  <c r="Q49" i="1"/>
  <c r="P49" i="1"/>
  <c r="N49" i="1"/>
  <c r="M49" i="1"/>
  <c r="K49" i="1"/>
  <c r="J49" i="1"/>
  <c r="H49" i="1"/>
  <c r="CA48" i="1"/>
  <c r="BY48" i="1"/>
  <c r="BX48" i="1"/>
  <c r="BV48" i="1"/>
  <c r="BU48" i="1"/>
  <c r="BS48" i="1"/>
  <c r="BR48" i="1"/>
  <c r="BP48" i="1"/>
  <c r="BO48" i="1"/>
  <c r="BM48" i="1"/>
  <c r="BL48" i="1"/>
  <c r="BJ48" i="1"/>
  <c r="BI48" i="1"/>
  <c r="BG48" i="1"/>
  <c r="BF48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AL48" i="1"/>
  <c r="AK48" i="1"/>
  <c r="AI48" i="1"/>
  <c r="AH48" i="1"/>
  <c r="AF48" i="1"/>
  <c r="AE48" i="1"/>
  <c r="AC48" i="1"/>
  <c r="AB48" i="1"/>
  <c r="Z48" i="1"/>
  <c r="Y48" i="1"/>
  <c r="W48" i="1"/>
  <c r="V48" i="1"/>
  <c r="T48" i="1"/>
  <c r="S48" i="1"/>
  <c r="Q48" i="1"/>
  <c r="P48" i="1"/>
  <c r="N48" i="1"/>
  <c r="M48" i="1"/>
  <c r="K48" i="1"/>
  <c r="J48" i="1"/>
  <c r="H48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G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J44" i="1"/>
  <c r="I44" i="1"/>
  <c r="CA43" i="1"/>
  <c r="CA45" i="1" s="1"/>
  <c r="BZ43" i="1"/>
  <c r="BZ45" i="1" s="1"/>
  <c r="BX43" i="1"/>
  <c r="BW43" i="1"/>
  <c r="BW45" i="1" s="1"/>
  <c r="BU43" i="1"/>
  <c r="BU45" i="1" s="1"/>
  <c r="BT43" i="1"/>
  <c r="BR43" i="1"/>
  <c r="BR45" i="1" s="1"/>
  <c r="BQ43" i="1"/>
  <c r="BO43" i="1"/>
  <c r="BN43" i="1"/>
  <c r="BL43" i="1"/>
  <c r="BL45" i="1" s="1"/>
  <c r="BK43" i="1"/>
  <c r="BI43" i="1"/>
  <c r="BI45" i="1" s="1"/>
  <c r="BH43" i="1"/>
  <c r="BH45" i="1" s="1"/>
  <c r="BF43" i="1"/>
  <c r="BF45" i="1" s="1"/>
  <c r="BE43" i="1"/>
  <c r="BE45" i="1" s="1"/>
  <c r="BC43" i="1"/>
  <c r="BC45" i="1" s="1"/>
  <c r="BB43" i="1"/>
  <c r="BB45" i="1" s="1"/>
  <c r="AZ43" i="1"/>
  <c r="AZ45" i="1" s="1"/>
  <c r="AY43" i="1"/>
  <c r="AW43" i="1"/>
  <c r="AW45" i="1" s="1"/>
  <c r="AV43" i="1"/>
  <c r="AV45" i="1" s="1"/>
  <c r="AT43" i="1"/>
  <c r="AT45" i="1" s="1"/>
  <c r="AS43" i="1"/>
  <c r="AS45" i="1" s="1"/>
  <c r="AQ43" i="1"/>
  <c r="AQ45" i="1" s="1"/>
  <c r="AP43" i="1"/>
  <c r="AP45" i="1" s="1"/>
  <c r="AN43" i="1"/>
  <c r="AN45" i="1" s="1"/>
  <c r="AM43" i="1"/>
  <c r="AM45" i="1" s="1"/>
  <c r="AK43" i="1"/>
  <c r="AK45" i="1" s="1"/>
  <c r="AJ43" i="1"/>
  <c r="AJ45" i="1" s="1"/>
  <c r="AH43" i="1"/>
  <c r="AH45" i="1" s="1"/>
  <c r="AG43" i="1"/>
  <c r="AG45" i="1" s="1"/>
  <c r="AE43" i="1"/>
  <c r="AE45" i="1" s="1"/>
  <c r="AD43" i="1"/>
  <c r="AD45" i="1" s="1"/>
  <c r="AB43" i="1"/>
  <c r="AB45" i="1" s="1"/>
  <c r="AA43" i="1"/>
  <c r="AA45" i="1" s="1"/>
  <c r="Y43" i="1"/>
  <c r="Y45" i="1" s="1"/>
  <c r="X43" i="1"/>
  <c r="X45" i="1" s="1"/>
  <c r="V43" i="1"/>
  <c r="V45" i="1" s="1"/>
  <c r="U43" i="1"/>
  <c r="U45" i="1" s="1"/>
  <c r="S43" i="1"/>
  <c r="R43" i="1"/>
  <c r="R45" i="1" s="1"/>
  <c r="P43" i="1"/>
  <c r="P45" i="1" s="1"/>
  <c r="O43" i="1"/>
  <c r="O45" i="1" s="1"/>
  <c r="M43" i="1"/>
  <c r="M45" i="1" s="1"/>
  <c r="L43" i="1"/>
  <c r="L45" i="1" s="1"/>
  <c r="J43" i="1"/>
  <c r="J45" i="1" s="1"/>
  <c r="I43" i="1"/>
  <c r="I45" i="1" s="1"/>
  <c r="BY42" i="1"/>
  <c r="BV42" i="1"/>
  <c r="BS42" i="1"/>
  <c r="BP42" i="1"/>
  <c r="BM42" i="1"/>
  <c r="BJ42" i="1"/>
  <c r="BG42" i="1"/>
  <c r="BD42" i="1"/>
  <c r="BA42" i="1"/>
  <c r="AX42" i="1"/>
  <c r="AU42" i="1"/>
  <c r="AR42" i="1"/>
  <c r="AO42" i="1"/>
  <c r="AL42" i="1"/>
  <c r="AI42" i="1"/>
  <c r="AF42" i="1"/>
  <c r="AC42" i="1"/>
  <c r="Z42" i="1"/>
  <c r="W42" i="1"/>
  <c r="T42" i="1"/>
  <c r="Q42" i="1"/>
  <c r="N42" i="1"/>
  <c r="K42" i="1"/>
  <c r="H42" i="1"/>
  <c r="BY41" i="1"/>
  <c r="BV41" i="1"/>
  <c r="BS41" i="1"/>
  <c r="BP41" i="1"/>
  <c r="BM41" i="1"/>
  <c r="BJ41" i="1"/>
  <c r="BG41" i="1"/>
  <c r="BD41" i="1"/>
  <c r="BA41" i="1"/>
  <c r="AX41" i="1"/>
  <c r="AU41" i="1"/>
  <c r="AR41" i="1"/>
  <c r="AO41" i="1"/>
  <c r="AL41" i="1"/>
  <c r="AI41" i="1"/>
  <c r="AF41" i="1"/>
  <c r="AC41" i="1"/>
  <c r="Z41" i="1"/>
  <c r="W41" i="1"/>
  <c r="T41" i="1"/>
  <c r="Q41" i="1"/>
  <c r="N41" i="1"/>
  <c r="K41" i="1"/>
  <c r="H41" i="1"/>
  <c r="BY40" i="1"/>
  <c r="BV40" i="1"/>
  <c r="BS40" i="1"/>
  <c r="BP40" i="1"/>
  <c r="BM40" i="1"/>
  <c r="BJ40" i="1"/>
  <c r="BG40" i="1"/>
  <c r="BD40" i="1"/>
  <c r="BA40" i="1"/>
  <c r="AX40" i="1"/>
  <c r="AU40" i="1"/>
  <c r="AR40" i="1"/>
  <c r="AO40" i="1"/>
  <c r="AL40" i="1"/>
  <c r="AI40" i="1"/>
  <c r="AF40" i="1"/>
  <c r="AC40" i="1"/>
  <c r="Z40" i="1"/>
  <c r="W40" i="1"/>
  <c r="T40" i="1"/>
  <c r="Q40" i="1"/>
  <c r="N40" i="1"/>
  <c r="K40" i="1"/>
  <c r="H40" i="1"/>
  <c r="BY39" i="1"/>
  <c r="BV39" i="1"/>
  <c r="BS39" i="1"/>
  <c r="BP39" i="1"/>
  <c r="BM39" i="1"/>
  <c r="BJ39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BY38" i="1"/>
  <c r="BV38" i="1"/>
  <c r="BS38" i="1"/>
  <c r="BP38" i="1"/>
  <c r="BM38" i="1"/>
  <c r="BJ38" i="1"/>
  <c r="BG38" i="1"/>
  <c r="BD38" i="1"/>
  <c r="BA38" i="1"/>
  <c r="AX38" i="1"/>
  <c r="AU38" i="1"/>
  <c r="AR38" i="1"/>
  <c r="AO38" i="1"/>
  <c r="AL38" i="1"/>
  <c r="AI38" i="1"/>
  <c r="AF38" i="1"/>
  <c r="AC38" i="1"/>
  <c r="Z38" i="1"/>
  <c r="W38" i="1"/>
  <c r="T38" i="1"/>
  <c r="Q38" i="1"/>
  <c r="N38" i="1"/>
  <c r="K38" i="1"/>
  <c r="H38" i="1"/>
  <c r="BY37" i="1"/>
  <c r="BV37" i="1"/>
  <c r="BS37" i="1"/>
  <c r="BP37" i="1"/>
  <c r="BM37" i="1"/>
  <c r="BJ37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BY36" i="1"/>
  <c r="BV36" i="1"/>
  <c r="BS36" i="1"/>
  <c r="BP36" i="1"/>
  <c r="BM36" i="1"/>
  <c r="BJ36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BY35" i="1"/>
  <c r="BV35" i="1"/>
  <c r="BS35" i="1"/>
  <c r="BP35" i="1"/>
  <c r="BM35" i="1"/>
  <c r="BJ35" i="1"/>
  <c r="BG35" i="1"/>
  <c r="BD35" i="1"/>
  <c r="BA35" i="1"/>
  <c r="AX35" i="1"/>
  <c r="AU35" i="1"/>
  <c r="AR35" i="1"/>
  <c r="AO35" i="1"/>
  <c r="AL35" i="1"/>
  <c r="AI35" i="1"/>
  <c r="AF35" i="1"/>
  <c r="AC35" i="1"/>
  <c r="Z35" i="1"/>
  <c r="W35" i="1"/>
  <c r="T35" i="1"/>
  <c r="Q35" i="1"/>
  <c r="N35" i="1"/>
  <c r="K35" i="1"/>
  <c r="H35" i="1"/>
  <c r="BY34" i="1"/>
  <c r="BV34" i="1"/>
  <c r="BS34" i="1"/>
  <c r="BP34" i="1"/>
  <c r="BM34" i="1"/>
  <c r="BJ34" i="1"/>
  <c r="BG34" i="1"/>
  <c r="BD34" i="1"/>
  <c r="BA34" i="1"/>
  <c r="AX34" i="1"/>
  <c r="AU34" i="1"/>
  <c r="AR34" i="1"/>
  <c r="AO34" i="1"/>
  <c r="AL34" i="1"/>
  <c r="AI34" i="1"/>
  <c r="AF34" i="1"/>
  <c r="AC34" i="1"/>
  <c r="Z34" i="1"/>
  <c r="W34" i="1"/>
  <c r="T34" i="1"/>
  <c r="Q34" i="1"/>
  <c r="N34" i="1"/>
  <c r="K34" i="1"/>
  <c r="H34" i="1"/>
  <c r="BY33" i="1"/>
  <c r="BV33" i="1"/>
  <c r="BS33" i="1"/>
  <c r="BP33" i="1"/>
  <c r="BM33" i="1"/>
  <c r="BJ33" i="1"/>
  <c r="BG33" i="1"/>
  <c r="BD33" i="1"/>
  <c r="BA33" i="1"/>
  <c r="AX33" i="1"/>
  <c r="AU33" i="1"/>
  <c r="AR33" i="1"/>
  <c r="AO33" i="1"/>
  <c r="AL33" i="1"/>
  <c r="AI33" i="1"/>
  <c r="AF33" i="1"/>
  <c r="AC33" i="1"/>
  <c r="Z33" i="1"/>
  <c r="W33" i="1"/>
  <c r="T33" i="1"/>
  <c r="Q33" i="1"/>
  <c r="N33" i="1"/>
  <c r="K33" i="1"/>
  <c r="H33" i="1"/>
  <c r="BY32" i="1"/>
  <c r="BV32" i="1"/>
  <c r="BS32" i="1"/>
  <c r="BP32" i="1"/>
  <c r="BM32" i="1"/>
  <c r="BJ32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W32" i="1"/>
  <c r="T32" i="1"/>
  <c r="Q32" i="1"/>
  <c r="N32" i="1"/>
  <c r="K32" i="1"/>
  <c r="H32" i="1"/>
  <c r="BY31" i="1"/>
  <c r="BV31" i="1"/>
  <c r="BS31" i="1"/>
  <c r="BP31" i="1"/>
  <c r="BM31" i="1"/>
  <c r="BJ31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BY30" i="1"/>
  <c r="BV30" i="1"/>
  <c r="BS30" i="1"/>
  <c r="BP30" i="1"/>
  <c r="BM30" i="1"/>
  <c r="BJ30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BY29" i="1"/>
  <c r="BV29" i="1"/>
  <c r="BS29" i="1"/>
  <c r="BP29" i="1"/>
  <c r="BM29" i="1"/>
  <c r="BJ29" i="1"/>
  <c r="BG29" i="1"/>
  <c r="BD29" i="1"/>
  <c r="BA29" i="1"/>
  <c r="AX29" i="1"/>
  <c r="AU29" i="1"/>
  <c r="AR29" i="1"/>
  <c r="AO29" i="1"/>
  <c r="AL29" i="1"/>
  <c r="AI29" i="1"/>
  <c r="AF29" i="1"/>
  <c r="AC29" i="1"/>
  <c r="Z29" i="1"/>
  <c r="W29" i="1"/>
  <c r="T29" i="1"/>
  <c r="Q29" i="1"/>
  <c r="N29" i="1"/>
  <c r="K29" i="1"/>
  <c r="H29" i="1"/>
  <c r="BY28" i="1"/>
  <c r="BY44" i="1" s="1"/>
  <c r="BV28" i="1"/>
  <c r="BV44" i="1" s="1"/>
  <c r="BS28" i="1"/>
  <c r="BS44" i="1" s="1"/>
  <c r="BP28" i="1"/>
  <c r="BP44" i="1" s="1"/>
  <c r="BM28" i="1"/>
  <c r="BM44" i="1" s="1"/>
  <c r="BJ28" i="1"/>
  <c r="BJ44" i="1" s="1"/>
  <c r="BG28" i="1"/>
  <c r="BD28" i="1"/>
  <c r="BD44" i="1" s="1"/>
  <c r="BA28" i="1"/>
  <c r="BA44" i="1" s="1"/>
  <c r="AX28" i="1"/>
  <c r="AX44" i="1" s="1"/>
  <c r="AU28" i="1"/>
  <c r="AU44" i="1" s="1"/>
  <c r="AR28" i="1"/>
  <c r="AR44" i="1" s="1"/>
  <c r="AO28" i="1"/>
  <c r="AO44" i="1" s="1"/>
  <c r="AL28" i="1"/>
  <c r="AL44" i="1" s="1"/>
  <c r="AI28" i="1"/>
  <c r="AI44" i="1" s="1"/>
  <c r="AF28" i="1"/>
  <c r="AF44" i="1" s="1"/>
  <c r="AC28" i="1"/>
  <c r="Z28" i="1"/>
  <c r="Z44" i="1" s="1"/>
  <c r="W28" i="1"/>
  <c r="W44" i="1" s="1"/>
  <c r="T28" i="1"/>
  <c r="T44" i="1" s="1"/>
  <c r="Q28" i="1"/>
  <c r="N28" i="1"/>
  <c r="N44" i="1" s="1"/>
  <c r="K28" i="1"/>
  <c r="H28" i="1"/>
  <c r="BY27" i="1"/>
  <c r="BY43" i="1" s="1"/>
  <c r="BV27" i="1"/>
  <c r="BV43" i="1" s="1"/>
  <c r="BS27" i="1"/>
  <c r="BS43" i="1" s="1"/>
  <c r="BP27" i="1"/>
  <c r="BM27" i="1"/>
  <c r="BM43" i="1" s="1"/>
  <c r="BJ27" i="1"/>
  <c r="BJ43" i="1" s="1"/>
  <c r="BJ45" i="1" s="1"/>
  <c r="BG27" i="1"/>
  <c r="BG43" i="1" s="1"/>
  <c r="BD27" i="1"/>
  <c r="BD43" i="1" s="1"/>
  <c r="BA27" i="1"/>
  <c r="BA43" i="1" s="1"/>
  <c r="AX27" i="1"/>
  <c r="AX43" i="1" s="1"/>
  <c r="AX45" i="1" s="1"/>
  <c r="AU27" i="1"/>
  <c r="AU43" i="1" s="1"/>
  <c r="AR27" i="1"/>
  <c r="AR43" i="1" s="1"/>
  <c r="AO27" i="1"/>
  <c r="AO43" i="1" s="1"/>
  <c r="AL27" i="1"/>
  <c r="AL43" i="1" s="1"/>
  <c r="AI27" i="1"/>
  <c r="AI43" i="1" s="1"/>
  <c r="AF27" i="1"/>
  <c r="AF43" i="1" s="1"/>
  <c r="AC27" i="1"/>
  <c r="AC43" i="1" s="1"/>
  <c r="Z27" i="1"/>
  <c r="Z43" i="1" s="1"/>
  <c r="W27" i="1"/>
  <c r="W43" i="1" s="1"/>
  <c r="T27" i="1"/>
  <c r="T43" i="1" s="1"/>
  <c r="Q27" i="1"/>
  <c r="Q43" i="1" s="1"/>
  <c r="N27" i="1"/>
  <c r="N43" i="1" s="1"/>
  <c r="K27" i="1"/>
  <c r="K43" i="1" s="1"/>
  <c r="H27" i="1"/>
  <c r="H43" i="1" s="1"/>
  <c r="CA21" i="1"/>
  <c r="BZ21" i="1"/>
  <c r="BX21" i="1"/>
  <c r="BW21" i="1"/>
  <c r="BU21" i="1"/>
  <c r="BT21" i="1"/>
  <c r="BR21" i="1"/>
  <c r="BQ21" i="1"/>
  <c r="BO21" i="1"/>
  <c r="BN21" i="1"/>
  <c r="BL21" i="1"/>
  <c r="BK21" i="1"/>
  <c r="BI21" i="1"/>
  <c r="BH21" i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V21" i="1"/>
  <c r="U21" i="1"/>
  <c r="S21" i="1"/>
  <c r="R21" i="1"/>
  <c r="P21" i="1"/>
  <c r="O21" i="1"/>
  <c r="M21" i="1"/>
  <c r="L21" i="1"/>
  <c r="J21" i="1"/>
  <c r="I21" i="1"/>
  <c r="Y20" i="1"/>
  <c r="BA21" i="1"/>
  <c r="H15" i="1"/>
  <c r="CA14" i="1"/>
  <c r="BZ14" i="1"/>
  <c r="BX14" i="1"/>
  <c r="BW14" i="1"/>
  <c r="BU14" i="1"/>
  <c r="BT14" i="1"/>
  <c r="BS14" i="1" s="1"/>
  <c r="BR14" i="1"/>
  <c r="BQ14" i="1"/>
  <c r="BP14" i="1"/>
  <c r="BO14" i="1"/>
  <c r="BN14" i="1"/>
  <c r="BL14" i="1"/>
  <c r="BK14" i="1"/>
  <c r="BI14" i="1"/>
  <c r="BH14" i="1"/>
  <c r="BF14" i="1"/>
  <c r="BE14" i="1"/>
  <c r="BD14" i="1"/>
  <c r="BC14" i="1"/>
  <c r="BB14" i="1"/>
  <c r="AZ14" i="1"/>
  <c r="AY14" i="1"/>
  <c r="AW14" i="1"/>
  <c r="AV14" i="1"/>
  <c r="AU14" i="1" s="1"/>
  <c r="AT14" i="1"/>
  <c r="AS14" i="1"/>
  <c r="AQ14" i="1"/>
  <c r="AP14" i="1"/>
  <c r="AN14" i="1"/>
  <c r="AM14" i="1"/>
  <c r="AK14" i="1"/>
  <c r="AJ14" i="1"/>
  <c r="AH14" i="1"/>
  <c r="AG14" i="1"/>
  <c r="AE14" i="1"/>
  <c r="AD14" i="1"/>
  <c r="AB14" i="1"/>
  <c r="AA14" i="1"/>
  <c r="Y14" i="1"/>
  <c r="X14" i="1"/>
  <c r="W14" i="1" s="1"/>
  <c r="V14" i="1"/>
  <c r="U14" i="1"/>
  <c r="T14" i="1"/>
  <c r="S14" i="1"/>
  <c r="R14" i="1"/>
  <c r="P14" i="1"/>
  <c r="O14" i="1"/>
  <c r="M14" i="1"/>
  <c r="L14" i="1"/>
  <c r="J14" i="1"/>
  <c r="I14" i="1"/>
  <c r="BY21" i="1"/>
  <c r="BP21" i="1"/>
  <c r="BM21" i="1"/>
  <c r="BD21" i="1"/>
  <c r="AR21" i="1"/>
  <c r="AL21" i="1"/>
  <c r="AI21" i="1"/>
  <c r="AC21" i="1"/>
  <c r="H9" i="1"/>
  <c r="CA8" i="1"/>
  <c r="CA20" i="1" s="1"/>
  <c r="BZ8" i="1"/>
  <c r="BX8" i="1"/>
  <c r="BW8" i="1"/>
  <c r="BU8" i="1"/>
  <c r="BT8" i="1"/>
  <c r="BR8" i="1"/>
  <c r="BR20" i="1" s="1"/>
  <c r="BQ8" i="1"/>
  <c r="BP59" i="1" s="1"/>
  <c r="BO8" i="1"/>
  <c r="BN8" i="1"/>
  <c r="BL8" i="1"/>
  <c r="BK8" i="1"/>
  <c r="BI8" i="1"/>
  <c r="BH8" i="1"/>
  <c r="BF8" i="1"/>
  <c r="BE8" i="1"/>
  <c r="BD59" i="1" s="1"/>
  <c r="BD8" i="1"/>
  <c r="BC8" i="1"/>
  <c r="BC20" i="1" s="1"/>
  <c r="BB8" i="1"/>
  <c r="BA59" i="1" s="1"/>
  <c r="AZ8" i="1"/>
  <c r="AY8" i="1"/>
  <c r="AW8" i="1"/>
  <c r="AV8" i="1"/>
  <c r="AT8" i="1"/>
  <c r="AT20" i="1" s="1"/>
  <c r="AS8" i="1"/>
  <c r="AQ8" i="1"/>
  <c r="AP8" i="1"/>
  <c r="AO59" i="1" s="1"/>
  <c r="AN8" i="1"/>
  <c r="AM8" i="1"/>
  <c r="AK8" i="1"/>
  <c r="AJ8" i="1"/>
  <c r="AH8" i="1"/>
  <c r="AH59" i="1" s="1"/>
  <c r="AG8" i="1"/>
  <c r="AF59" i="1" s="1"/>
  <c r="AE8" i="1"/>
  <c r="AE20" i="1" s="1"/>
  <c r="AD8" i="1"/>
  <c r="AB8" i="1"/>
  <c r="AA8" i="1"/>
  <c r="Y8" i="1"/>
  <c r="X8" i="1"/>
  <c r="V8" i="1"/>
  <c r="U8" i="1"/>
  <c r="T59" i="1" s="1"/>
  <c r="S8" i="1"/>
  <c r="R8" i="1"/>
  <c r="Q59" i="1" s="1"/>
  <c r="P8" i="1"/>
  <c r="O8" i="1"/>
  <c r="N59" i="1" s="1"/>
  <c r="M8" i="1"/>
  <c r="L8" i="1"/>
  <c r="K59" i="1" s="1"/>
  <c r="J8" i="1"/>
  <c r="I8" i="1"/>
  <c r="AF65" i="2" l="1"/>
  <c r="I68" i="2"/>
  <c r="O68" i="2"/>
  <c r="AT65" i="2"/>
  <c r="AT67" i="2" s="1"/>
  <c r="AZ65" i="2"/>
  <c r="AZ67" i="2" s="1"/>
  <c r="BR65" i="2"/>
  <c r="BR67" i="2" s="1"/>
  <c r="BX65" i="2"/>
  <c r="BX67" i="2" s="1"/>
  <c r="AB67" i="2"/>
  <c r="AA68" i="2" s="1"/>
  <c r="AI65" i="2"/>
  <c r="AI67" i="2" s="1"/>
  <c r="AO65" i="2"/>
  <c r="AO67" i="2" s="1"/>
  <c r="BA65" i="2"/>
  <c r="BA67" i="2" s="1"/>
  <c r="BB68" i="2" s="1"/>
  <c r="BG65" i="2"/>
  <c r="BM65" i="2"/>
  <c r="BM67" i="2" s="1"/>
  <c r="BY65" i="2"/>
  <c r="BY67" i="2" s="1"/>
  <c r="BZ68" i="2" s="1"/>
  <c r="AL65" i="2"/>
  <c r="AL67" i="2" s="1"/>
  <c r="AM68" i="2" s="1"/>
  <c r="AK65" i="2"/>
  <c r="AQ65" i="2"/>
  <c r="AQ67" i="2" s="1"/>
  <c r="BO65" i="2"/>
  <c r="BL65" i="2"/>
  <c r="BL67" i="2" s="1"/>
  <c r="BG67" i="2"/>
  <c r="BH68" i="2" s="1"/>
  <c r="BF65" i="2"/>
  <c r="BF67" i="2" s="1"/>
  <c r="AH65" i="2"/>
  <c r="AH67" i="2" s="1"/>
  <c r="AD68" i="2"/>
  <c r="T67" i="2"/>
  <c r="X60" i="3"/>
  <c r="BA59" i="3"/>
  <c r="M59" i="3"/>
  <c r="Q59" i="3"/>
  <c r="BY59" i="3"/>
  <c r="AE59" i="3"/>
  <c r="AW59" i="3"/>
  <c r="BU59" i="3"/>
  <c r="K59" i="3"/>
  <c r="H59" i="3"/>
  <c r="N59" i="3"/>
  <c r="T59" i="3"/>
  <c r="Z59" i="3"/>
  <c r="BJ59" i="3"/>
  <c r="BP59" i="3"/>
  <c r="AC59" i="1"/>
  <c r="AW20" i="1"/>
  <c r="M20" i="1"/>
  <c r="S20" i="1"/>
  <c r="P59" i="1"/>
  <c r="O60" i="1" s="1"/>
  <c r="AF14" i="1"/>
  <c r="BF59" i="1"/>
  <c r="BE60" i="1" s="1"/>
  <c r="AR59" i="1"/>
  <c r="BD20" i="1"/>
  <c r="BI20" i="1"/>
  <c r="V59" i="1"/>
  <c r="U60" i="1" s="1"/>
  <c r="AR14" i="1"/>
  <c r="BG14" i="1"/>
  <c r="T8" i="1"/>
  <c r="Y59" i="1"/>
  <c r="BJ8" i="1"/>
  <c r="BP8" i="1"/>
  <c r="BP20" i="1" s="1"/>
  <c r="AG20" i="1"/>
  <c r="BE20" i="1"/>
  <c r="M59" i="1"/>
  <c r="L60" i="1" s="1"/>
  <c r="AF8" i="1"/>
  <c r="AF20" i="1" s="1"/>
  <c r="AH20" i="1"/>
  <c r="BF20" i="1"/>
  <c r="BR59" i="1"/>
  <c r="BQ60" i="1" s="1"/>
  <c r="AL8" i="1"/>
  <c r="AR8" i="1"/>
  <c r="AR20" i="1" s="1"/>
  <c r="R20" i="1"/>
  <c r="AP20" i="1"/>
  <c r="BQ20" i="1"/>
  <c r="H14" i="1"/>
  <c r="J59" i="1"/>
  <c r="J20" i="1"/>
  <c r="H8" i="1"/>
  <c r="E23" i="1"/>
  <c r="BI59" i="3"/>
  <c r="BH60" i="3" s="1"/>
  <c r="BD59" i="3"/>
  <c r="BC59" i="3"/>
  <c r="AX59" i="3"/>
  <c r="AU59" i="3"/>
  <c r="AV60" i="3" s="1"/>
  <c r="AR59" i="3"/>
  <c r="AL59" i="3"/>
  <c r="AK59" i="3"/>
  <c r="AJ60" i="3" s="1"/>
  <c r="AF59" i="3"/>
  <c r="AC59" i="3"/>
  <c r="V59" i="3"/>
  <c r="BS59" i="3"/>
  <c r="BM59" i="3"/>
  <c r="BV59" i="3"/>
  <c r="CA59" i="3"/>
  <c r="BX45" i="1"/>
  <c r="BT45" i="1"/>
  <c r="BQ45" i="1"/>
  <c r="BN45" i="1"/>
  <c r="BO45" i="1"/>
  <c r="BK45" i="1"/>
  <c r="AY45" i="1"/>
  <c r="S45" i="1"/>
  <c r="H59" i="1"/>
  <c r="I60" i="1" s="1"/>
  <c r="I20" i="1"/>
  <c r="BS45" i="1"/>
  <c r="BV45" i="1"/>
  <c r="BY45" i="1"/>
  <c r="BM45" i="1"/>
  <c r="BP43" i="1"/>
  <c r="BP45" i="1" s="1"/>
  <c r="BG45" i="1"/>
  <c r="BD45" i="1"/>
  <c r="BA45" i="1"/>
  <c r="AU45" i="1"/>
  <c r="AR45" i="1"/>
  <c r="AF21" i="1"/>
  <c r="AL45" i="1"/>
  <c r="AO21" i="1"/>
  <c r="AO45" i="1"/>
  <c r="T21" i="1"/>
  <c r="Q44" i="1"/>
  <c r="K44" i="1"/>
  <c r="K45" i="1" s="1"/>
  <c r="Z45" i="1"/>
  <c r="Z21" i="1"/>
  <c r="N45" i="1"/>
  <c r="AI45" i="1"/>
  <c r="AF45" i="1"/>
  <c r="AC44" i="1"/>
  <c r="AC45" i="1" s="1"/>
  <c r="W45" i="1"/>
  <c r="W21" i="1"/>
  <c r="T45" i="1"/>
  <c r="T20" i="1"/>
  <c r="Q45" i="1"/>
  <c r="Q21" i="1"/>
  <c r="N21" i="1"/>
  <c r="K21" i="1"/>
  <c r="H20" i="1"/>
  <c r="H44" i="1"/>
  <c r="H45" i="1" s="1"/>
  <c r="H21" i="1"/>
  <c r="AN20" i="1"/>
  <c r="AN59" i="1"/>
  <c r="BX59" i="1"/>
  <c r="BX20" i="1"/>
  <c r="AI59" i="1"/>
  <c r="AJ20" i="1"/>
  <c r="K8" i="1"/>
  <c r="W8" i="1"/>
  <c r="W20" i="1" s="1"/>
  <c r="AI8" i="1"/>
  <c r="AQ59" i="1"/>
  <c r="AP60" i="1" s="1"/>
  <c r="AQ20" i="1"/>
  <c r="AU8" i="1"/>
  <c r="AU20" i="1" s="1"/>
  <c r="BG8" i="1"/>
  <c r="BO59" i="1"/>
  <c r="BO20" i="1"/>
  <c r="BS8" i="1"/>
  <c r="BS20" i="1" s="1"/>
  <c r="K14" i="1"/>
  <c r="Z59" i="1"/>
  <c r="AA20" i="1"/>
  <c r="AI14" i="1"/>
  <c r="AM20" i="1"/>
  <c r="AX59" i="1"/>
  <c r="AY20" i="1"/>
  <c r="BK20" i="1"/>
  <c r="BV59" i="1"/>
  <c r="BW20" i="1"/>
  <c r="C23" i="1"/>
  <c r="AE59" i="1"/>
  <c r="AD60" i="1" s="1"/>
  <c r="BJ59" i="1"/>
  <c r="AB20" i="1"/>
  <c r="AB59" i="1"/>
  <c r="BL20" i="1"/>
  <c r="BL59" i="1"/>
  <c r="W59" i="1"/>
  <c r="X20" i="1"/>
  <c r="AV20" i="1"/>
  <c r="AL59" i="1"/>
  <c r="BA8" i="1"/>
  <c r="BS21" i="1"/>
  <c r="AO14" i="1"/>
  <c r="BY14" i="1"/>
  <c r="U20" i="1"/>
  <c r="AS20" i="1"/>
  <c r="S59" i="1"/>
  <c r="R60" i="1" s="1"/>
  <c r="CA59" i="1"/>
  <c r="R68" i="2"/>
  <c r="AV68" i="2"/>
  <c r="BO67" i="2"/>
  <c r="AU59" i="1"/>
  <c r="AZ59" i="1"/>
  <c r="AZ20" i="1"/>
  <c r="BG59" i="1"/>
  <c r="BH20" i="1"/>
  <c r="BS59" i="1"/>
  <c r="BT20" i="1"/>
  <c r="Q8" i="1"/>
  <c r="AC8" i="1"/>
  <c r="AK59" i="1"/>
  <c r="AO8" i="1"/>
  <c r="AO20" i="1" s="1"/>
  <c r="AW59" i="1"/>
  <c r="BI59" i="1"/>
  <c r="BM8" i="1"/>
  <c r="BU59" i="1"/>
  <c r="BY8" i="1"/>
  <c r="AU21" i="1"/>
  <c r="BG21" i="1"/>
  <c r="Q14" i="1"/>
  <c r="AC14" i="1"/>
  <c r="BA14" i="1"/>
  <c r="BM14" i="1"/>
  <c r="O20" i="1"/>
  <c r="AK20" i="1"/>
  <c r="BU20" i="1"/>
  <c r="N8" i="1"/>
  <c r="Z8" i="1"/>
  <c r="AG60" i="1"/>
  <c r="AX8" i="1"/>
  <c r="BV8" i="1"/>
  <c r="AX21" i="1"/>
  <c r="BJ21" i="1"/>
  <c r="BV21" i="1"/>
  <c r="N14" i="1"/>
  <c r="Z14" i="1"/>
  <c r="AL14" i="1"/>
  <c r="AX14" i="1"/>
  <c r="BJ14" i="1"/>
  <c r="BJ20" i="1" s="1"/>
  <c r="BM59" i="1"/>
  <c r="BN20" i="1"/>
  <c r="BV14" i="1"/>
  <c r="BY59" i="1"/>
  <c r="BZ20" i="1"/>
  <c r="L20" i="1"/>
  <c r="P20" i="1"/>
  <c r="V20" i="1"/>
  <c r="AD20" i="1"/>
  <c r="BB20" i="1"/>
  <c r="BC59" i="1"/>
  <c r="BB60" i="1" s="1"/>
  <c r="L68" i="2"/>
  <c r="X68" i="2"/>
  <c r="AK67" i="2"/>
  <c r="BT68" i="2"/>
  <c r="AQ59" i="3"/>
  <c r="AP60" i="3" s="1"/>
  <c r="S59" i="3"/>
  <c r="BO59" i="3"/>
  <c r="AF67" i="2"/>
  <c r="AR65" i="2"/>
  <c r="AR67" i="2" s="1"/>
  <c r="AX65" i="2"/>
  <c r="AX67" i="2" s="1"/>
  <c r="AY68" i="2" s="1"/>
  <c r="BD65" i="2"/>
  <c r="BD67" i="2" s="1"/>
  <c r="BJ65" i="2"/>
  <c r="BJ67" i="2" s="1"/>
  <c r="BP65" i="2"/>
  <c r="BP67" i="2" s="1"/>
  <c r="BQ68" i="2" s="1"/>
  <c r="BV65" i="2"/>
  <c r="BV67" i="2" s="1"/>
  <c r="U68" i="2"/>
  <c r="J59" i="3"/>
  <c r="I60" i="3" s="1"/>
  <c r="P59" i="3"/>
  <c r="O60" i="3" s="1"/>
  <c r="AB59" i="3"/>
  <c r="AA60" i="3" s="1"/>
  <c r="AH59" i="3"/>
  <c r="AN59" i="3"/>
  <c r="AT59" i="3"/>
  <c r="AZ59" i="3"/>
  <c r="BF59" i="3"/>
  <c r="BL59" i="3"/>
  <c r="BR59" i="3"/>
  <c r="BQ60" i="3" s="1"/>
  <c r="BX59" i="3"/>
  <c r="BW68" i="2" l="1"/>
  <c r="AS68" i="2"/>
  <c r="AP68" i="2"/>
  <c r="AG68" i="2"/>
  <c r="BK68" i="2"/>
  <c r="AJ68" i="2"/>
  <c r="BN68" i="2"/>
  <c r="BE68" i="2"/>
  <c r="AV60" i="1"/>
  <c r="BK60" i="3"/>
  <c r="AM60" i="3"/>
  <c r="AD60" i="3"/>
  <c r="R60" i="3"/>
  <c r="U60" i="3"/>
  <c r="BB60" i="3"/>
  <c r="L60" i="3"/>
  <c r="AS60" i="3"/>
  <c r="BZ60" i="3"/>
  <c r="AG60" i="3"/>
  <c r="AY60" i="3"/>
  <c r="AT59" i="1"/>
  <c r="AS60" i="1" s="1"/>
  <c r="BG20" i="1"/>
  <c r="BT60" i="1"/>
  <c r="X60" i="1"/>
  <c r="AL20" i="1"/>
  <c r="BT60" i="3"/>
  <c r="BE60" i="3"/>
  <c r="BN60" i="3"/>
  <c r="BW60" i="3"/>
  <c r="AX20" i="1"/>
  <c r="Z20" i="1"/>
  <c r="AI20" i="1"/>
  <c r="AC20" i="1"/>
  <c r="BY20" i="1"/>
  <c r="Q20" i="1"/>
  <c r="BZ60" i="1"/>
  <c r="BA20" i="1"/>
  <c r="K20" i="1"/>
  <c r="BW60" i="1"/>
  <c r="BV20" i="1"/>
  <c r="BM20" i="1"/>
  <c r="AJ60" i="1"/>
  <c r="AA60" i="1"/>
  <c r="AM60" i="1"/>
  <c r="N20" i="1"/>
  <c r="BH60" i="1"/>
  <c r="AY60" i="1"/>
  <c r="BK60" i="1"/>
  <c r="BN60" i="1"/>
</calcChain>
</file>

<file path=xl/sharedStrings.xml><?xml version="1.0" encoding="utf-8"?>
<sst xmlns="http://schemas.openxmlformats.org/spreadsheetml/2006/main" count="11524" uniqueCount="452">
  <si>
    <t>Типовой бланк</t>
  </si>
  <si>
    <t>Приложение2</t>
  </si>
  <si>
    <t>Ведомость контрольного замера по п/ст:</t>
  </si>
  <si>
    <t>АВАНГАРД</t>
  </si>
  <si>
    <t>Дата:</t>
  </si>
  <si>
    <t>Замер по трансформаторам</t>
  </si>
  <si>
    <t>час.</t>
  </si>
  <si>
    <t>Диспет.</t>
  </si>
  <si>
    <t xml:space="preserve"> Sном</t>
  </si>
  <si>
    <t>Ток</t>
  </si>
  <si>
    <t>Pнагр.</t>
  </si>
  <si>
    <t>Qнагр.</t>
  </si>
  <si>
    <t>наимен.</t>
  </si>
  <si>
    <t>МВА</t>
  </si>
  <si>
    <t>А</t>
  </si>
  <si>
    <t>МВт</t>
  </si>
  <si>
    <t>МВАр</t>
  </si>
  <si>
    <t>110кВ</t>
  </si>
  <si>
    <t>Нагрузка</t>
  </si>
  <si>
    <t>10кВ</t>
  </si>
  <si>
    <t>1Т</t>
  </si>
  <si>
    <t xml:space="preserve">РПН </t>
  </si>
  <si>
    <t>Напряж.</t>
  </si>
  <si>
    <t>ПБВ</t>
  </si>
  <si>
    <t>2Т</t>
  </si>
  <si>
    <t>Итого</t>
  </si>
  <si>
    <t>cosФ(10)=</t>
  </si>
  <si>
    <t>tgФ(10)=</t>
  </si>
  <si>
    <t>Замер по</t>
  </si>
  <si>
    <t>Уст.ЧАПВ</t>
  </si>
  <si>
    <t>Уст.АЧР</t>
  </si>
  <si>
    <t>ВЛ- 10 кВ</t>
  </si>
  <si>
    <t>герц</t>
  </si>
  <si>
    <t>сек</t>
  </si>
  <si>
    <t>Рыбозавод-1</t>
  </si>
  <si>
    <t>Рыбозавод-2</t>
  </si>
  <si>
    <t>РП-22-1</t>
  </si>
  <si>
    <t>РП-22-2</t>
  </si>
  <si>
    <t>Самарово-1</t>
  </si>
  <si>
    <t>Самарово-2</t>
  </si>
  <si>
    <t>РП-23-1</t>
  </si>
  <si>
    <t>РП-23-2</t>
  </si>
  <si>
    <t>РП-20-1</t>
  </si>
  <si>
    <t>РП-20-2</t>
  </si>
  <si>
    <t>РП-25-1</t>
  </si>
  <si>
    <t>РП-25-2</t>
  </si>
  <si>
    <t>ТП-205-1</t>
  </si>
  <si>
    <t>ТП-205-2</t>
  </si>
  <si>
    <t>1ТСН</t>
  </si>
  <si>
    <t>2ТСН</t>
  </si>
  <si>
    <t>Итого по отх.ВЛ от 1С-10 кВ</t>
  </si>
  <si>
    <t>Итого по отх.ВЛ от 2С-10 кВ</t>
  </si>
  <si>
    <t>Итого по ВЛ-10 кВ</t>
  </si>
  <si>
    <t>РАСЧЕТ ПОТЕРЬ  В ТРАНСФОРМАТОРАХ</t>
  </si>
  <si>
    <t>Потери пост.</t>
  </si>
  <si>
    <t xml:space="preserve">  Px.x+j    Qx.x.</t>
  </si>
  <si>
    <t>+j</t>
  </si>
  <si>
    <t>Потери перем.</t>
  </si>
  <si>
    <t xml:space="preserve">  Рпер+j  Qпер.</t>
  </si>
  <si>
    <r>
      <t>Р</t>
    </r>
    <r>
      <rPr>
        <sz val="7"/>
        <rFont val="Arial Cyr"/>
        <charset val="204"/>
      </rPr>
      <t>хх</t>
    </r>
    <r>
      <rPr>
        <sz val="8"/>
        <rFont val="Arial Cyr"/>
        <family val="2"/>
        <charset val="204"/>
      </rPr>
      <t>=</t>
    </r>
  </si>
  <si>
    <r>
      <t>Q</t>
    </r>
    <r>
      <rPr>
        <sz val="7"/>
        <rFont val="Arial Cyr"/>
        <charset val="204"/>
      </rPr>
      <t>хх</t>
    </r>
    <r>
      <rPr>
        <sz val="9"/>
        <rFont val="Arial Cyr"/>
        <family val="2"/>
        <charset val="204"/>
      </rPr>
      <t>=</t>
    </r>
  </si>
  <si>
    <t>Ркз(10)=</t>
  </si>
  <si>
    <t>Uкз%(10)=</t>
  </si>
  <si>
    <t>Полная нагрузка с потерями</t>
  </si>
  <si>
    <t>Суммарная нагрузка</t>
  </si>
  <si>
    <t xml:space="preserve">ПС с потерями </t>
  </si>
  <si>
    <t>S p</t>
  </si>
  <si>
    <t>средневзв тангенс</t>
  </si>
  <si>
    <t xml:space="preserve">  время московское</t>
  </si>
  <si>
    <t>ГИБДД</t>
  </si>
  <si>
    <t>Мвар</t>
  </si>
  <si>
    <t>35кВ</t>
  </si>
  <si>
    <t>cosФ(35)=</t>
  </si>
  <si>
    <t>tgФ(35)=</t>
  </si>
  <si>
    <t>ВЛ- 35 кВ</t>
  </si>
  <si>
    <t>Резерв-1</t>
  </si>
  <si>
    <t>Резерв-2</t>
  </si>
  <si>
    <t>Шапша-1</t>
  </si>
  <si>
    <t>Шапша-2</t>
  </si>
  <si>
    <t>Ярки-1</t>
  </si>
  <si>
    <t>Ярки-2</t>
  </si>
  <si>
    <t>Итого по отх.ВЛ от 1С-35 кВ</t>
  </si>
  <si>
    <t>Итого по отх.ВЛ от 2С-35 кВ</t>
  </si>
  <si>
    <t>Итого по ВЛ-35 кВ</t>
  </si>
  <si>
    <t>ЧАПВ</t>
  </si>
  <si>
    <t>АЧР-1(2)</t>
  </si>
  <si>
    <t>яч. №3</t>
  </si>
  <si>
    <t>яч. №4</t>
  </si>
  <si>
    <t>яч. №11</t>
  </si>
  <si>
    <t>яч. №12</t>
  </si>
  <si>
    <t>ТСН-1</t>
  </si>
  <si>
    <t>ТСН-2</t>
  </si>
  <si>
    <r>
      <t>Р</t>
    </r>
    <r>
      <rPr>
        <sz val="7"/>
        <rFont val="Arial Cyr"/>
        <charset val="204"/>
      </rPr>
      <t>хх</t>
    </r>
    <r>
      <rPr>
        <sz val="8"/>
        <rFont val="Arial Cyr"/>
        <charset val="204"/>
      </rPr>
      <t>=</t>
    </r>
  </si>
  <si>
    <r>
      <t>Q</t>
    </r>
    <r>
      <rPr>
        <sz val="7"/>
        <rFont val="Arial Cyr"/>
        <charset val="204"/>
      </rPr>
      <t>хх</t>
    </r>
    <r>
      <rPr>
        <sz val="9"/>
        <rFont val="Arial Cyr"/>
        <charset val="204"/>
      </rPr>
      <t>=</t>
    </r>
  </si>
  <si>
    <t>Ркз(110)=</t>
  </si>
  <si>
    <t>Ркз(35)=</t>
  </si>
  <si>
    <t>Uкз%(110)=</t>
  </si>
  <si>
    <t>Uкз%(35)=</t>
  </si>
  <si>
    <t>ЗАПАДНАЯ</t>
  </si>
  <si>
    <t>РП-16-1</t>
  </si>
  <si>
    <t>ТП-404-1</t>
  </si>
  <si>
    <t>РП-41-1</t>
  </si>
  <si>
    <t>РП-40-1</t>
  </si>
  <si>
    <t>ТП-405-1</t>
  </si>
  <si>
    <t>РП-40-2</t>
  </si>
  <si>
    <t>РП-16-2</t>
  </si>
  <si>
    <t>РП-41-2</t>
  </si>
  <si>
    <t>ТП-404-2</t>
  </si>
  <si>
    <t>ТП-405-2</t>
  </si>
  <si>
    <t>Лента-1</t>
  </si>
  <si>
    <t>Лента-2</t>
  </si>
  <si>
    <t>САМАРОВО</t>
  </si>
  <si>
    <t>10 кВ</t>
  </si>
  <si>
    <t>РП-32-1</t>
  </si>
  <si>
    <t>ТП-306-1</t>
  </si>
  <si>
    <t>Авангард-1</t>
  </si>
  <si>
    <t>ТП-311-1</t>
  </si>
  <si>
    <t>РП-31-1</t>
  </si>
  <si>
    <t>РП-30-1</t>
  </si>
  <si>
    <t>РП-32 резерв-1</t>
  </si>
  <si>
    <t>ТП-306-2</t>
  </si>
  <si>
    <t>Авангард-2</t>
  </si>
  <si>
    <t>ТП-311-2</t>
  </si>
  <si>
    <t>РП-30-2</t>
  </si>
  <si>
    <t>РП-31-2</t>
  </si>
  <si>
    <t>РП-32-2</t>
  </si>
  <si>
    <t>РП-32 резерв-2</t>
  </si>
  <si>
    <t>Иртыш-1</t>
  </si>
  <si>
    <t>Иртыш-2</t>
  </si>
  <si>
    <t>самарово</t>
  </si>
  <si>
    <t>РПН 1Т</t>
  </si>
  <si>
    <t>U-110 1Т</t>
  </si>
  <si>
    <t>U-10 1Т</t>
  </si>
  <si>
    <t>РПН 2Т</t>
  </si>
  <si>
    <t>U-110 2Т</t>
  </si>
  <si>
    <t>U-10 2Т</t>
  </si>
  <si>
    <t>В-110 1Т</t>
  </si>
  <si>
    <t>В-10 1Т</t>
  </si>
  <si>
    <t xml:space="preserve">В-110 2Т </t>
  </si>
  <si>
    <t>В-10 2Т</t>
  </si>
  <si>
    <t>иртыш-1</t>
  </si>
  <si>
    <t>иртыш-2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</si>
  <si>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</si>
  <si>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</si>
  <si>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</si>
  <si>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</si>
  <si>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</si>
  <si>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</si>
  <si>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</si>
  <si>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</si>
  <si>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</si>
  <si>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</si>
  <si>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</si>
  <si>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</si>
  <si>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</si>
  <si>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</si>
  <si>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</si>
  <si>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</si>
  <si>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</si>
  <si>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</si>
  <si>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</si>
  <si>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</si>
  <si>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</si>
  <si>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</si>
  <si>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</si>
  <si>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</si>
  <si>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ВЛ-35 кВ</t>
  </si>
  <si>
    <t>cosФ(110)=</t>
  </si>
  <si>
    <t>tgФ(110)=</t>
  </si>
  <si>
    <t>Ведомость контрольного замера по ПС: 35/10 кВ «Ярки»</t>
  </si>
  <si>
    <t>1 час.</t>
  </si>
  <si>
    <t>2 час.</t>
  </si>
  <si>
    <t>3 час.</t>
  </si>
  <si>
    <t>4 час.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</si>
  <si>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</si>
  <si>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</si>
  <si>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</si>
  <si>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</si>
  <si>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</si>
  <si>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</si>
  <si>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</si>
  <si>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</si>
  <si>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Диспет. 
наимен.</t>
  </si>
  <si>
    <t xml:space="preserve"> S ном, 
МВА</t>
  </si>
  <si>
    <t>35 кВ</t>
  </si>
  <si>
    <t>-</t>
  </si>
  <si>
    <t xml:space="preserve">2Т </t>
  </si>
  <si>
    <t>Всего</t>
  </si>
  <si>
    <t>ЗРУ-10 кВ</t>
  </si>
  <si>
    <t>яч. №9</t>
  </si>
  <si>
    <t>яч. №10</t>
  </si>
  <si>
    <t>яч. №13</t>
  </si>
  <si>
    <t>яч. №15</t>
  </si>
  <si>
    <t>Рхх=</t>
  </si>
  <si>
    <t>Qхх=</t>
  </si>
  <si>
    <t>время московское</t>
  </si>
  <si>
    <t>13 час.</t>
  </si>
  <si>
    <t>14 час.</t>
  </si>
  <si>
    <t>15 час.</t>
  </si>
  <si>
    <t>16 час.</t>
  </si>
  <si>
    <t>17 час.</t>
  </si>
  <si>
    <t>18 час.</t>
  </si>
  <si>
    <t>19 час.</t>
  </si>
  <si>
    <t>20 час.</t>
  </si>
  <si>
    <t>21 час.</t>
  </si>
  <si>
    <t>22 час.</t>
  </si>
  <si>
    <t>23 час.</t>
  </si>
  <si>
    <t>24 час.</t>
  </si>
  <si>
    <t>ф."Завод-2"</t>
  </si>
  <si>
    <t>яч. №20</t>
  </si>
  <si>
    <t>ф."Мортка-2"</t>
  </si>
  <si>
    <t>яч. №16</t>
  </si>
  <si>
    <t>ф."Микрорайон"</t>
  </si>
  <si>
    <t>ф."Завод-1"</t>
  </si>
  <si>
    <t>яч. №19</t>
  </si>
  <si>
    <t>ф."Мортка-1"</t>
  </si>
  <si>
    <t>110 кВ</t>
  </si>
  <si>
    <t>Ведомость контрольного замера по ПС: 110/10 кВ «МДФ»</t>
  </si>
  <si>
    <t>ф."РП№3-2"</t>
  </si>
  <si>
    <t>яч.18</t>
  </si>
  <si>
    <t>ф."Поселковый-2"</t>
  </si>
  <si>
    <t>яч.16</t>
  </si>
  <si>
    <t>ф."Промплощадка"</t>
  </si>
  <si>
    <t>яч.8</t>
  </si>
  <si>
    <t>ф."Леуши"</t>
  </si>
  <si>
    <t>яч.6</t>
  </si>
  <si>
    <t>ф."Станция"</t>
  </si>
  <si>
    <t>яч.4</t>
  </si>
  <si>
    <t>ф."РП№3-1"</t>
  </si>
  <si>
    <t>яч.17</t>
  </si>
  <si>
    <t>ф."Поселковый-1"</t>
  </si>
  <si>
    <t>яч.15</t>
  </si>
  <si>
    <t>ф."Листвиничный"</t>
  </si>
  <si>
    <t>яч.11</t>
  </si>
  <si>
    <t>ф."Вокзал"</t>
  </si>
  <si>
    <t>яч.9</t>
  </si>
  <si>
    <t>ф."Луговой"</t>
  </si>
  <si>
    <t>яч.7</t>
  </si>
  <si>
    <t>ф."Паркет"</t>
  </si>
  <si>
    <t>яч.5</t>
  </si>
  <si>
    <t>ф."ВЛ ЛПК"</t>
  </si>
  <si>
    <t>ф."ВЛ Ямки"</t>
  </si>
  <si>
    <t>Ведомость контрольного замера по ПС: 110/35/10 кВ «ЮМАС»</t>
  </si>
  <si>
    <t>Uкз%(6)=</t>
  </si>
  <si>
    <t>Итого по отх.ВЛ от 4С-10 кВ</t>
  </si>
  <si>
    <t>Итого по отх.ВЛ от 3С-10 кВ</t>
  </si>
  <si>
    <t>ф."АЗС"</t>
  </si>
  <si>
    <t>яч.20</t>
  </si>
  <si>
    <t>ф."Южный-2"</t>
  </si>
  <si>
    <t>ф."Северный-4"</t>
  </si>
  <si>
    <t>ф."КОС-2"</t>
  </si>
  <si>
    <t>ф."Юбилейный-2"</t>
  </si>
  <si>
    <t>ф."Северный-2"</t>
  </si>
  <si>
    <t>ф."Юбилейный-3"</t>
  </si>
  <si>
    <t>яч.23</t>
  </si>
  <si>
    <t>ф."Северный-3"</t>
  </si>
  <si>
    <t>яч.21</t>
  </si>
  <si>
    <t>ф."КОС-1"</t>
  </si>
  <si>
    <t>яч.19</t>
  </si>
  <si>
    <t>ф."Юбилейный-1"</t>
  </si>
  <si>
    <t>ф."Северный-1"</t>
  </si>
  <si>
    <t>ф."Южный-1"</t>
  </si>
  <si>
    <t>ВЛ- 6 кВ</t>
  </si>
  <si>
    <t>6 кВ (2,4 с.ш.)</t>
  </si>
  <si>
    <t>6 кВ (1,3 с.ш.)</t>
  </si>
  <si>
    <t>6 кВ (4 с.ш.)</t>
  </si>
  <si>
    <t>6 кВ (2 с.ш.)</t>
  </si>
  <si>
    <t>6 кВ (3 с.ш.)</t>
  </si>
  <si>
    <t>6 кВ (1 с.ш.)</t>
  </si>
  <si>
    <t>ф."Лайнер-2"</t>
  </si>
  <si>
    <t>ф."Лайнер-1"</t>
  </si>
  <si>
    <t>tgФ(6)=</t>
  </si>
  <si>
    <t>cosФ(6)=</t>
  </si>
  <si>
    <t>Ведомость контрольного замера по ПС: 110/6/6 кВ «Евра»</t>
  </si>
  <si>
    <t>Ркз(6)=</t>
  </si>
  <si>
    <t>Итого по ВЛ-6 кВ</t>
  </si>
  <si>
    <t>Итого по отх.ВЛ от 2С-6 кВ</t>
  </si>
  <si>
    <t>Итого по отх.ВЛ от 1С-6 кВ</t>
  </si>
  <si>
    <t xml:space="preserve">ф.ТП-218 </t>
  </si>
  <si>
    <t xml:space="preserve">яч.34 </t>
  </si>
  <si>
    <t xml:space="preserve">ф.ТП-УЭЭИС </t>
  </si>
  <si>
    <t xml:space="preserve">яч.32 </t>
  </si>
  <si>
    <t xml:space="preserve">ф.РП-128А </t>
  </si>
  <si>
    <t xml:space="preserve">яч.30 </t>
  </si>
  <si>
    <t xml:space="preserve"> ф.ТП-217 </t>
  </si>
  <si>
    <t>яч.28</t>
  </si>
  <si>
    <t xml:space="preserve">ф.ТП-212 </t>
  </si>
  <si>
    <t xml:space="preserve">яч.22 </t>
  </si>
  <si>
    <t xml:space="preserve">ф.РП-100 </t>
  </si>
  <si>
    <t xml:space="preserve">яч.20 </t>
  </si>
  <si>
    <t xml:space="preserve"> ф.ТП-525 </t>
  </si>
  <si>
    <t xml:space="preserve">ф.РП-113 </t>
  </si>
  <si>
    <t xml:space="preserve">яч.16 </t>
  </si>
  <si>
    <t xml:space="preserve">ф.ТП-216 </t>
  </si>
  <si>
    <t xml:space="preserve">яч.14 </t>
  </si>
  <si>
    <t>ф.ТП-Нефтяник-2</t>
  </si>
  <si>
    <t xml:space="preserve">яч.12 </t>
  </si>
  <si>
    <t xml:space="preserve">ф.РП-101 </t>
  </si>
  <si>
    <t xml:space="preserve">яч.10 </t>
  </si>
  <si>
    <t xml:space="preserve">ф.ТП-ИОЦ </t>
  </si>
  <si>
    <t xml:space="preserve">яч.8 </t>
  </si>
  <si>
    <t xml:space="preserve">яч.29 </t>
  </si>
  <si>
    <t xml:space="preserve">яч.27 </t>
  </si>
  <si>
    <t xml:space="preserve">ф.РП-142 </t>
  </si>
  <si>
    <t xml:space="preserve">яч.25 </t>
  </si>
  <si>
    <t xml:space="preserve">яч.23 </t>
  </si>
  <si>
    <t xml:space="preserve">ф.ТП-217 </t>
  </si>
  <si>
    <t xml:space="preserve">яч.21 </t>
  </si>
  <si>
    <t xml:space="preserve">ф.ТП-600 </t>
  </si>
  <si>
    <t xml:space="preserve">яч.15 </t>
  </si>
  <si>
    <t>яч.13</t>
  </si>
  <si>
    <t xml:space="preserve">ф.ТП-211 </t>
  </si>
  <si>
    <t xml:space="preserve">яч.11 </t>
  </si>
  <si>
    <t xml:space="preserve"> ф.ТП-216 </t>
  </si>
  <si>
    <t xml:space="preserve">ф.ТП-525 </t>
  </si>
  <si>
    <t xml:space="preserve">яч.7 </t>
  </si>
  <si>
    <t xml:space="preserve">яч.5 </t>
  </si>
  <si>
    <t>яч.3</t>
  </si>
  <si>
    <t>ф."Восход-2"</t>
  </si>
  <si>
    <t xml:space="preserve">яч.60 </t>
  </si>
  <si>
    <t xml:space="preserve">ф.РП-104 </t>
  </si>
  <si>
    <t xml:space="preserve">яч.58 </t>
  </si>
  <si>
    <t xml:space="preserve">ф.ТП-589 </t>
  </si>
  <si>
    <t xml:space="preserve">яч.56 </t>
  </si>
  <si>
    <t xml:space="preserve">ф.ТП-219 </t>
  </si>
  <si>
    <t xml:space="preserve">яч.54 </t>
  </si>
  <si>
    <t xml:space="preserve">ф.ТП-200 </t>
  </si>
  <si>
    <t xml:space="preserve">яч.48 </t>
  </si>
  <si>
    <t xml:space="preserve">ф.ТП-220 </t>
  </si>
  <si>
    <t xml:space="preserve">яч.42 </t>
  </si>
  <si>
    <t xml:space="preserve">яч.61 </t>
  </si>
  <si>
    <t xml:space="preserve">яч.59 </t>
  </si>
  <si>
    <t>ф."Восход-1"</t>
  </si>
  <si>
    <t xml:space="preserve">яч.51 </t>
  </si>
  <si>
    <t xml:space="preserve">яч.47 </t>
  </si>
  <si>
    <t xml:space="preserve">яч.39 </t>
  </si>
  <si>
    <t>ф.РП-104</t>
  </si>
  <si>
    <t xml:space="preserve">яч.37 </t>
  </si>
  <si>
    <t>6 кВ</t>
  </si>
  <si>
    <t>Ведомость контрольного замера по ПС: 110/10/6 кВ «Пионерная-2»</t>
  </si>
  <si>
    <t>Ркз=</t>
  </si>
  <si>
    <t xml:space="preserve">  Рпер+j  Qпер</t>
  </si>
  <si>
    <t xml:space="preserve">  Px.x+j  Qx.x.</t>
  </si>
  <si>
    <t>ВЛ-6 отх</t>
  </si>
  <si>
    <t>ВЛ-6 кВ</t>
  </si>
  <si>
    <t>24 час</t>
  </si>
  <si>
    <t>23 час</t>
  </si>
  <si>
    <t>22 час</t>
  </si>
  <si>
    <t>21 час</t>
  </si>
  <si>
    <t>20 час</t>
  </si>
  <si>
    <t>19 час</t>
  </si>
  <si>
    <t>18 час</t>
  </si>
  <si>
    <t>17 час</t>
  </si>
  <si>
    <t>16 час</t>
  </si>
  <si>
    <t>15 час</t>
  </si>
  <si>
    <t>14 час</t>
  </si>
  <si>
    <t>13 час</t>
  </si>
  <si>
    <t>12 час</t>
  </si>
  <si>
    <t>11 час</t>
  </si>
  <si>
    <t>10 час</t>
  </si>
  <si>
    <t>9 час</t>
  </si>
  <si>
    <t>8 час</t>
  </si>
  <si>
    <t>7 час</t>
  </si>
  <si>
    <t>6 час</t>
  </si>
  <si>
    <t>5 час</t>
  </si>
  <si>
    <t>4 час</t>
  </si>
  <si>
    <t>3 час</t>
  </si>
  <si>
    <t>2 час</t>
  </si>
  <si>
    <t>1 час</t>
  </si>
  <si>
    <r>
      <t xml:space="preserve">Дата: </t>
    </r>
    <r>
      <rPr>
        <b/>
        <sz val="20"/>
        <rFont val="Times New Roman"/>
        <family val="1"/>
        <charset val="204"/>
      </rPr>
      <t>19.12.2018</t>
    </r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</si>
  <si>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110/10 кВ «Лорба»</t>
    </r>
  </si>
  <si>
    <t>2С-6</t>
  </si>
  <si>
    <t>яч.10, ф. 2</t>
  </si>
  <si>
    <t>яч.2, ф. КПП-2</t>
  </si>
  <si>
    <t>яч.24, ф.7</t>
  </si>
  <si>
    <t>яч.22, ф.4</t>
  </si>
  <si>
    <t>яч.18, ф.1</t>
  </si>
  <si>
    <t>1С-6</t>
  </si>
  <si>
    <t>яч.27, ф.КПП-1</t>
  </si>
  <si>
    <t>яч.21, ф.5</t>
  </si>
  <si>
    <t>яч.13, ф.6</t>
  </si>
  <si>
    <t>яч.1, ф.13</t>
  </si>
  <si>
    <t>ВЛ-6кВ</t>
  </si>
  <si>
    <t>tgф=</t>
  </si>
  <si>
    <t>cosф=</t>
  </si>
  <si>
    <t>6кВ</t>
  </si>
  <si>
    <t>Sном, 
MBA</t>
  </si>
  <si>
    <t>Диспет.
наим.</t>
  </si>
  <si>
    <t>00 час</t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</si>
  <si>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110/35/6 кВ «Березово»</t>
    </r>
  </si>
  <si>
    <t>Uкз%=</t>
  </si>
  <si>
    <t xml:space="preserve">   Pкз =</t>
  </si>
  <si>
    <t>Поселок яч. № 6</t>
  </si>
  <si>
    <t>РММ яч. № 5</t>
  </si>
  <si>
    <t>ВЛ-10кВ</t>
  </si>
  <si>
    <t>2Т  cosф=</t>
  </si>
  <si>
    <t>1Т  cosф=</t>
  </si>
  <si>
    <t>РПН</t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</si>
  <si>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110/10 кВ «Полноват»</t>
    </r>
  </si>
  <si>
    <t>Быстрый яч.№16</t>
  </si>
  <si>
    <t>ЛЗУ яч.№4</t>
  </si>
  <si>
    <t>Поселок яч.№3</t>
  </si>
  <si>
    <t>tgФ=</t>
  </si>
  <si>
    <t>2Т cosф=</t>
  </si>
  <si>
    <t>1Т cosф=</t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</si>
  <si>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110/10 кВ «Шеркалы»</t>
    </r>
  </si>
  <si>
    <t>Поселок 4 яч.№6</t>
  </si>
  <si>
    <t>Поселок-2 яч.№4</t>
  </si>
  <si>
    <t>ЦОК-2 яч.№20</t>
  </si>
  <si>
    <t>РИТЭК-2 яч.№18</t>
  </si>
  <si>
    <t>БПТОиК-2 яч.№16</t>
  </si>
  <si>
    <t>Ж/д яч.№14</t>
  </si>
  <si>
    <t>2С-10</t>
  </si>
  <si>
    <t>Поселок-3 яч.№5</t>
  </si>
  <si>
    <t>Поселок-1 яч.№3</t>
  </si>
  <si>
    <t>ПТПС яч.№19</t>
  </si>
  <si>
    <t>РИТЭК-1 яч.№17</t>
  </si>
  <si>
    <t>БПТОиК-1 яч.№15</t>
  </si>
  <si>
    <t>ЦОК-1 яч.№13</t>
  </si>
  <si>
    <t>1С-10</t>
  </si>
  <si>
    <t>tgФ2=</t>
  </si>
  <si>
    <t>cosФ2=</t>
  </si>
  <si>
    <t>tgФ1=</t>
  </si>
  <si>
    <t>cosФ1=</t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</si>
  <si>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110/10 кВ «Сергино»</t>
    </r>
  </si>
  <si>
    <t>Сахалин яч.№16</t>
  </si>
  <si>
    <t>Электростанция яч.№8</t>
  </si>
  <si>
    <t>Пождепо яч.№6</t>
  </si>
  <si>
    <t>Кормужиханка яч.№4</t>
  </si>
  <si>
    <t>Половинка яч.№11</t>
  </si>
  <si>
    <t>Центр яч.№5</t>
  </si>
  <si>
    <t>Водозабор яч.№3</t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</si>
  <si>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110/10 кВ «Кода»</t>
    </r>
  </si>
  <si>
    <t>резерв яч.№22</t>
  </si>
  <si>
    <t>РП-6-2 яч.№8</t>
  </si>
  <si>
    <t>РП-17-2 яч.№4</t>
  </si>
  <si>
    <t>ТРК-2 яч.№26</t>
  </si>
  <si>
    <t>Центральный яч.№24</t>
  </si>
  <si>
    <t>Финский компл. яч.№18</t>
  </si>
  <si>
    <t>ЛХК-2 яч.№16</t>
  </si>
  <si>
    <t>Транзит-2 яч.№10</t>
  </si>
  <si>
    <t>Пож.депо яч.№7</t>
  </si>
  <si>
    <t>РП-6-1 яч.№3</t>
  </si>
  <si>
    <t>РП-7-1 яч.№27</t>
  </si>
  <si>
    <t>ТРК-1 яч.№25</t>
  </si>
  <si>
    <t>ЛХК-1 яч.№19</t>
  </si>
  <si>
    <t>Таежный яч.№17</t>
  </si>
  <si>
    <t>Транзит-1 яч.№15</t>
  </si>
  <si>
    <t>РП-17-1 яч.№13</t>
  </si>
  <si>
    <t>2Т cosФ=</t>
  </si>
  <si>
    <t>1Т cosФ=</t>
  </si>
  <si>
    <r>
      <t xml:space="preserve">Ведомость контрольного замера по ПС: </t>
    </r>
    <r>
      <rPr>
        <b/>
        <sz val="20"/>
        <rFont val="Times New Roman"/>
        <family val="1"/>
        <charset val="204"/>
      </rPr>
      <t>110/10 кВ «Чара»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</si>
</sst>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_-* #,##0.00_р_._-;\-* #,##0.00_р_._-;_-* &quot;-&quot;??_р_._-;_-@_-"/>
    <numFmt numFmtId="167" formatCode="0.0000"/>
    <numFmt numFmtId="168" formatCode="#,##0.000_ ;\-#,##0.000\ "/>
    <numFmt numFmtId="169" formatCode="0.00000"/>
    <numFmt numFmtId="170" formatCode="0.000000"/>
    <numFmt numFmtId="171" formatCode="0.0000000"/>
  </numFmts>
  <fonts count="75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color indexed="12"/>
      <name val="Arial Cyr"/>
      <charset val="204"/>
    </font>
    <font>
      <b/>
      <sz val="11"/>
      <color indexed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i/>
      <sz val="12"/>
      <color indexed="12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 CE"/>
      <charset val="204"/>
    </font>
    <font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0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4" fillId="0" borderId="0"/>
    <xf numFmtId="0" fontId="5" fillId="0" borderId="0"/>
    <xf numFmtId="0" fontId="41" fillId="0" borderId="0"/>
    <xf numFmtId="0" fontId="4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5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1" fillId="0" borderId="0"/>
    <xf numFmtId="0" fontId="24" fillId="0" borderId="0"/>
    <xf numFmtId="0" fontId="24" fillId="0" borderId="0"/>
    <xf numFmtId="9" fontId="53" fillId="0" borderId="0" applyFont="0" applyFill="0" applyBorder="0" applyAlignment="0" applyProtection="0"/>
    <xf numFmtId="0" fontId="13" fillId="0" borderId="0"/>
    <xf numFmtId="0" fontId="5" fillId="0" borderId="0"/>
    <xf numFmtId="0" fontId="56" fillId="0" borderId="0" applyBorder="0"/>
    <xf numFmtId="4" fontId="57" fillId="0" borderId="0">
      <alignment vertical="center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95" applyNumberFormat="0" applyAlignment="0" applyProtection="0"/>
    <xf numFmtId="0" fontId="60" fillId="18" borderId="96" applyNumberFormat="0" applyAlignment="0" applyProtection="0"/>
    <xf numFmtId="0" fontId="61" fillId="18" borderId="95" applyNumberFormat="0" applyAlignment="0" applyProtection="0"/>
    <xf numFmtId="0" fontId="62" fillId="0" borderId="97" applyNumberFormat="0" applyFill="0" applyAlignment="0" applyProtection="0"/>
    <xf numFmtId="0" fontId="63" fillId="0" borderId="98" applyNumberFormat="0" applyFill="0" applyAlignment="0" applyProtection="0"/>
    <xf numFmtId="0" fontId="64" fillId="0" borderId="9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0" applyNumberFormat="0" applyFill="0" applyAlignment="0" applyProtection="0"/>
    <xf numFmtId="0" fontId="66" fillId="19" borderId="101" applyNumberFormat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9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22" borderId="102" applyNumberFormat="0" applyFont="0" applyAlignment="0" applyProtection="0"/>
    <xf numFmtId="9" fontId="53" fillId="0" borderId="0" applyFont="0" applyFill="0" applyBorder="0" applyAlignment="0" applyProtection="0"/>
    <xf numFmtId="0" fontId="71" fillId="0" borderId="103" applyNumberFormat="0" applyFill="0" applyAlignment="0" applyProtection="0"/>
    <xf numFmtId="4" fontId="57" fillId="0" borderId="0">
      <alignment vertical="center"/>
    </xf>
    <xf numFmtId="0" fontId="72" fillId="0" borderId="0" applyNumberFormat="0" applyFill="0" applyBorder="0" applyAlignment="0" applyProtection="0"/>
    <xf numFmtId="0" fontId="73" fillId="23" borderId="0" applyNumberFormat="0" applyBorder="0" applyAlignment="0" applyProtection="0"/>
  </cellStyleXfs>
  <cellXfs count="1924">
    <xf numFmtId="0" fontId="0" fillId="0" borderId="0" xfId="0"/>
    <xf numFmtId="0" fontId="5" fillId="0" borderId="0" xfId="1" applyFill="1"/>
    <xf numFmtId="0" fontId="6" fillId="0" borderId="0" xfId="1" applyFont="1" applyFill="1"/>
    <xf numFmtId="0" fontId="7" fillId="0" borderId="0" xfId="1" applyFont="1" applyFill="1"/>
    <xf numFmtId="0" fontId="8" fillId="0" borderId="0" xfId="2" applyFont="1" applyFill="1"/>
    <xf numFmtId="0" fontId="5" fillId="0" borderId="0" xfId="3" applyFont="1" applyFill="1"/>
    <xf numFmtId="0" fontId="9" fillId="0" borderId="0" xfId="1" applyFont="1" applyFill="1"/>
    <xf numFmtId="0" fontId="10" fillId="0" borderId="0" xfId="1" applyFont="1" applyFill="1"/>
    <xf numFmtId="0" fontId="5" fillId="0" borderId="0" xfId="1" applyFill="1" applyBorder="1"/>
    <xf numFmtId="0" fontId="6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 applyAlignment="1"/>
    <xf numFmtId="0" fontId="13" fillId="0" borderId="0" xfId="1" applyFont="1" applyFill="1"/>
    <xf numFmtId="14" fontId="5" fillId="0" borderId="0" xfId="1" applyNumberFormat="1" applyFill="1" applyBorder="1"/>
    <xf numFmtId="0" fontId="14" fillId="0" borderId="2" xfId="2" applyFont="1" applyFill="1" applyBorder="1"/>
    <xf numFmtId="0" fontId="14" fillId="0" borderId="3" xfId="2" applyFont="1" applyFill="1" applyBorder="1"/>
    <xf numFmtId="0" fontId="15" fillId="0" borderId="3" xfId="2" applyFont="1" applyFill="1" applyBorder="1" applyAlignment="1">
      <alignment horizontal="centerContinuous"/>
    </xf>
    <xf numFmtId="0" fontId="14" fillId="0" borderId="3" xfId="2" applyFont="1" applyFill="1" applyBorder="1" applyAlignment="1">
      <alignment horizontal="centerContinuous"/>
    </xf>
    <xf numFmtId="0" fontId="5" fillId="0" borderId="4" xfId="2" applyFill="1" applyBorder="1" applyAlignment="1">
      <alignment horizontal="centerContinuous"/>
    </xf>
    <xf numFmtId="0" fontId="5" fillId="0" borderId="2" xfId="4" applyFill="1" applyBorder="1"/>
    <xf numFmtId="1" fontId="14" fillId="0" borderId="3" xfId="4" applyNumberFormat="1" applyFont="1" applyFill="1" applyBorder="1"/>
    <xf numFmtId="0" fontId="14" fillId="0" borderId="4" xfId="4" applyFont="1" applyFill="1" applyBorder="1"/>
    <xf numFmtId="0" fontId="14" fillId="0" borderId="5" xfId="4" applyFont="1" applyFill="1" applyBorder="1"/>
    <xf numFmtId="1" fontId="14" fillId="0" borderId="6" xfId="4" applyNumberFormat="1" applyFont="1" applyFill="1" applyBorder="1" applyProtection="1">
      <protection locked="0"/>
    </xf>
    <xf numFmtId="0" fontId="14" fillId="0" borderId="7" xfId="4" applyFont="1" applyFill="1" applyBorder="1" applyProtection="1">
      <protection locked="0"/>
    </xf>
    <xf numFmtId="0" fontId="14" fillId="0" borderId="8" xfId="4" applyFont="1" applyFill="1" applyBorder="1" applyProtection="1">
      <protection locked="0"/>
    </xf>
    <xf numFmtId="0" fontId="14" fillId="0" borderId="5" xfId="4" applyFont="1" applyFill="1" applyBorder="1" applyProtection="1">
      <protection locked="0"/>
    </xf>
    <xf numFmtId="0" fontId="14" fillId="0" borderId="7" xfId="4" applyFont="1" applyFill="1" applyBorder="1"/>
    <xf numFmtId="0" fontId="5" fillId="0" borderId="0" xfId="2" applyFill="1"/>
    <xf numFmtId="0" fontId="14" fillId="0" borderId="4" xfId="2" applyFont="1" applyFill="1" applyBorder="1"/>
    <xf numFmtId="0" fontId="10" fillId="0" borderId="3" xfId="2" applyFont="1" applyFill="1" applyBorder="1" applyAlignment="1">
      <alignment horizontal="centerContinuous"/>
    </xf>
    <xf numFmtId="0" fontId="5" fillId="0" borderId="3" xfId="2" applyFill="1" applyBorder="1" applyAlignment="1">
      <alignment horizontal="centerContinuous"/>
    </xf>
    <xf numFmtId="0" fontId="14" fillId="0" borderId="9" xfId="2" applyFont="1" applyFill="1" applyBorder="1" applyAlignment="1">
      <alignment horizontal="center"/>
    </xf>
    <xf numFmtId="0" fontId="14" fillId="0" borderId="10" xfId="2" applyFont="1" applyFill="1" applyBorder="1" applyAlignment="1">
      <alignment horizontal="center"/>
    </xf>
    <xf numFmtId="0" fontId="14" fillId="0" borderId="11" xfId="2" applyFont="1" applyFill="1" applyBorder="1" applyAlignment="1">
      <alignment horizontal="center"/>
    </xf>
    <xf numFmtId="0" fontId="14" fillId="0" borderId="12" xfId="2" applyFont="1" applyFill="1" applyBorder="1" applyAlignment="1">
      <alignment horizontal="center"/>
    </xf>
    <xf numFmtId="0" fontId="14" fillId="0" borderId="13" xfId="2" applyFont="1" applyFill="1" applyBorder="1" applyAlignment="1">
      <alignment horizontal="center"/>
    </xf>
    <xf numFmtId="0" fontId="14" fillId="0" borderId="14" xfId="2" applyFont="1" applyFill="1" applyBorder="1" applyAlignment="1">
      <alignment horizontal="center"/>
    </xf>
    <xf numFmtId="0" fontId="14" fillId="0" borderId="15" xfId="2" applyFont="1" applyFill="1" applyBorder="1" applyAlignment="1">
      <alignment horizontal="center"/>
    </xf>
    <xf numFmtId="0" fontId="14" fillId="0" borderId="16" xfId="2" applyFont="1" applyFill="1" applyBorder="1"/>
    <xf numFmtId="0" fontId="14" fillId="0" borderId="17" xfId="2" applyFont="1" applyFill="1" applyBorder="1"/>
    <xf numFmtId="0" fontId="15" fillId="0" borderId="18" xfId="2" applyFont="1" applyFill="1" applyBorder="1" applyAlignment="1">
      <alignment horizontal="center"/>
    </xf>
    <xf numFmtId="0" fontId="5" fillId="0" borderId="0" xfId="2" applyFill="1" applyBorder="1"/>
    <xf numFmtId="0" fontId="5" fillId="0" borderId="1" xfId="2" applyFill="1" applyBorder="1"/>
    <xf numFmtId="0" fontId="10" fillId="0" borderId="19" xfId="2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/>
    </xf>
    <xf numFmtId="0" fontId="10" fillId="0" borderId="22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4" fillId="0" borderId="2" xfId="1" applyFont="1" applyFill="1" applyBorder="1"/>
    <xf numFmtId="0" fontId="14" fillId="0" borderId="4" xfId="1" applyFont="1" applyFill="1" applyBorder="1"/>
    <xf numFmtId="0" fontId="15" fillId="0" borderId="0" xfId="1" applyFont="1" applyFill="1" applyBorder="1" applyAlignment="1">
      <alignment horizontal="center"/>
    </xf>
    <xf numFmtId="0" fontId="5" fillId="0" borderId="2" xfId="1" applyFill="1" applyBorder="1"/>
    <xf numFmtId="0" fontId="5" fillId="0" borderId="3" xfId="1" applyFill="1" applyBorder="1"/>
    <xf numFmtId="0" fontId="5" fillId="0" borderId="4" xfId="1" applyFill="1" applyBorder="1"/>
    <xf numFmtId="1" fontId="13" fillId="0" borderId="25" xfId="1" applyNumberFormat="1" applyFont="1" applyFill="1" applyBorder="1" applyAlignment="1">
      <alignment horizontal="right"/>
    </xf>
    <xf numFmtId="2" fontId="13" fillId="0" borderId="26" xfId="1" applyNumberFormat="1" applyFont="1" applyFill="1" applyBorder="1"/>
    <xf numFmtId="2" fontId="13" fillId="0" borderId="27" xfId="1" applyNumberFormat="1" applyFont="1" applyFill="1" applyBorder="1"/>
    <xf numFmtId="0" fontId="5" fillId="0" borderId="16" xfId="1" applyFill="1" applyBorder="1" applyAlignment="1">
      <alignment textRotation="90"/>
    </xf>
    <xf numFmtId="0" fontId="5" fillId="0" borderId="17" xfId="1" applyFill="1" applyBorder="1"/>
    <xf numFmtId="0" fontId="5" fillId="0" borderId="16" xfId="1" applyFill="1" applyBorder="1"/>
    <xf numFmtId="0" fontId="5" fillId="0" borderId="28" xfId="1" applyFill="1" applyBorder="1" applyAlignment="1">
      <alignment horizontal="left"/>
    </xf>
    <xf numFmtId="0" fontId="5" fillId="0" borderId="29" xfId="1" applyFill="1" applyBorder="1"/>
    <xf numFmtId="1" fontId="13" fillId="0" borderId="30" xfId="1" applyNumberFormat="1" applyFont="1" applyFill="1" applyBorder="1" applyAlignment="1">
      <alignment horizontal="right"/>
    </xf>
    <xf numFmtId="2" fontId="13" fillId="0" borderId="31" xfId="1" applyNumberFormat="1" applyFont="1" applyFill="1" applyBorder="1"/>
    <xf numFmtId="0" fontId="5" fillId="0" borderId="16" xfId="1" applyFill="1" applyBorder="1" applyAlignment="1">
      <alignment horizontal="center" textRotation="90"/>
    </xf>
    <xf numFmtId="0" fontId="5" fillId="0" borderId="17" xfId="1" applyFill="1" applyBorder="1" applyAlignment="1">
      <alignment horizontal="center"/>
    </xf>
    <xf numFmtId="0" fontId="5" fillId="0" borderId="0" xfId="1" applyFill="1" applyBorder="1" applyAlignment="1">
      <alignment horizontal="center"/>
    </xf>
    <xf numFmtId="0" fontId="5" fillId="0" borderId="8" xfId="1" applyFill="1" applyBorder="1" applyAlignment="1">
      <alignment horizontal="center"/>
    </xf>
    <xf numFmtId="0" fontId="5" fillId="0" borderId="6" xfId="1" applyFill="1" applyBorder="1" applyAlignment="1">
      <alignment horizontal="center"/>
    </xf>
    <xf numFmtId="0" fontId="5" fillId="0" borderId="7" xfId="1" applyFill="1" applyBorder="1" applyAlignment="1">
      <alignment horizontal="center"/>
    </xf>
    <xf numFmtId="1" fontId="5" fillId="0" borderId="6" xfId="1" applyNumberFormat="1" applyFill="1" applyBorder="1" applyAlignment="1">
      <alignment horizontal="center"/>
    </xf>
    <xf numFmtId="49" fontId="13" fillId="0" borderId="6" xfId="1" applyNumberFormat="1" applyFont="1" applyFill="1" applyBorder="1" applyAlignment="1" applyProtection="1">
      <alignment horizontal="center"/>
      <protection locked="0"/>
    </xf>
    <xf numFmtId="0" fontId="13" fillId="0" borderId="7" xfId="1" applyNumberFormat="1" applyFont="1" applyFill="1" applyBorder="1" applyAlignment="1">
      <alignment horizontal="center"/>
    </xf>
    <xf numFmtId="0" fontId="5" fillId="0" borderId="0" xfId="1" applyFill="1" applyAlignment="1">
      <alignment horizontal="center"/>
    </xf>
    <xf numFmtId="0" fontId="5" fillId="0" borderId="16" xfId="1" applyFont="1" applyFill="1" applyBorder="1" applyAlignment="1">
      <alignment textRotation="90"/>
    </xf>
    <xf numFmtId="164" fontId="5" fillId="0" borderId="0" xfId="1" applyNumberFormat="1" applyFont="1" applyFill="1" applyBorder="1"/>
    <xf numFmtId="0" fontId="5" fillId="0" borderId="32" xfId="1" applyFont="1" applyFill="1" applyBorder="1"/>
    <xf numFmtId="0" fontId="5" fillId="0" borderId="16" xfId="1" applyFont="1" applyFill="1" applyBorder="1"/>
    <xf numFmtId="0" fontId="5" fillId="0" borderId="0" xfId="1" applyFont="1" applyFill="1" applyBorder="1"/>
    <xf numFmtId="0" fontId="5" fillId="0" borderId="2" xfId="1" applyFont="1" applyFill="1" applyBorder="1"/>
    <xf numFmtId="0" fontId="5" fillId="0" borderId="33" xfId="1" applyFont="1" applyFill="1" applyBorder="1"/>
    <xf numFmtId="1" fontId="5" fillId="0" borderId="34" xfId="1" applyNumberFormat="1" applyFont="1" applyFill="1" applyBorder="1" applyAlignment="1">
      <alignment horizontal="right"/>
    </xf>
    <xf numFmtId="1" fontId="16" fillId="0" borderId="26" xfId="4" applyNumberFormat="1" applyFont="1" applyFill="1" applyBorder="1" applyAlignment="1" applyProtection="1">
      <alignment horizontal="right"/>
      <protection locked="0"/>
    </xf>
    <xf numFmtId="164" fontId="16" fillId="0" borderId="35" xfId="4" applyNumberFormat="1" applyFont="1" applyFill="1" applyBorder="1" applyAlignment="1">
      <alignment horizontal="right"/>
    </xf>
    <xf numFmtId="164" fontId="16" fillId="0" borderId="36" xfId="4" applyNumberFormat="1" applyFont="1" applyFill="1" applyBorder="1" applyAlignment="1">
      <alignment horizontal="right"/>
    </xf>
    <xf numFmtId="0" fontId="5" fillId="0" borderId="0" xfId="1" applyFont="1" applyFill="1"/>
    <xf numFmtId="0" fontId="5" fillId="0" borderId="17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left"/>
    </xf>
    <xf numFmtId="0" fontId="5" fillId="0" borderId="37" xfId="1" applyFont="1" applyFill="1" applyBorder="1"/>
    <xf numFmtId="164" fontId="5" fillId="0" borderId="38" xfId="4" applyNumberFormat="1" applyFont="1" applyFill="1" applyBorder="1" applyAlignment="1" applyProtection="1">
      <alignment horizontal="right"/>
      <protection locked="0"/>
    </xf>
    <xf numFmtId="164" fontId="5" fillId="0" borderId="39" xfId="4" applyNumberFormat="1" applyFont="1" applyFill="1" applyBorder="1" applyAlignment="1">
      <alignment horizontal="right"/>
    </xf>
    <xf numFmtId="1" fontId="5" fillId="0" borderId="34" xfId="4" applyNumberFormat="1" applyFont="1" applyFill="1" applyBorder="1" applyAlignment="1">
      <alignment horizontal="right"/>
    </xf>
    <xf numFmtId="2" fontId="5" fillId="0" borderId="34" xfId="4" applyNumberFormat="1" applyFont="1" applyFill="1" applyBorder="1" applyAlignment="1">
      <alignment horizontal="right"/>
    </xf>
    <xf numFmtId="0" fontId="5" fillId="0" borderId="40" xfId="1" applyFont="1" applyFill="1" applyBorder="1" applyAlignment="1">
      <alignment horizontal="center"/>
    </xf>
    <xf numFmtId="0" fontId="5" fillId="0" borderId="8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1" fontId="5" fillId="0" borderId="6" xfId="1" applyNumberFormat="1" applyFont="1" applyFill="1" applyBorder="1" applyAlignment="1">
      <alignment horizontal="right"/>
    </xf>
    <xf numFmtId="0" fontId="5" fillId="0" borderId="6" xfId="1" applyNumberFormat="1" applyFont="1" applyFill="1" applyBorder="1" applyProtection="1">
      <protection locked="0"/>
    </xf>
    <xf numFmtId="0" fontId="5" fillId="0" borderId="7" xfId="1" applyNumberFormat="1" applyFont="1" applyFill="1" applyBorder="1"/>
    <xf numFmtId="0" fontId="17" fillId="0" borderId="2" xfId="1" applyFont="1" applyFill="1" applyBorder="1"/>
    <xf numFmtId="0" fontId="17" fillId="0" borderId="3" xfId="1" applyFont="1" applyFill="1" applyBorder="1"/>
    <xf numFmtId="0" fontId="5" fillId="0" borderId="41" xfId="1" applyFont="1" applyFill="1" applyBorder="1" applyAlignment="1">
      <alignment horizontal="center"/>
    </xf>
    <xf numFmtId="0" fontId="5" fillId="0" borderId="3" xfId="1" applyFont="1" applyFill="1" applyBorder="1"/>
    <xf numFmtId="0" fontId="5" fillId="0" borderId="4" xfId="1" applyFont="1" applyFill="1" applyBorder="1"/>
    <xf numFmtId="1" fontId="5" fillId="0" borderId="25" xfId="1" applyNumberFormat="1" applyFont="1" applyFill="1" applyBorder="1" applyAlignment="1">
      <alignment horizontal="right"/>
    </xf>
    <xf numFmtId="0" fontId="5" fillId="0" borderId="32" xfId="1" applyFont="1" applyFill="1" applyBorder="1" applyAlignment="1">
      <alignment horizontal="center"/>
    </xf>
    <xf numFmtId="0" fontId="5" fillId="0" borderId="29" xfId="1" applyFont="1" applyFill="1" applyBorder="1"/>
    <xf numFmtId="1" fontId="5" fillId="0" borderId="30" xfId="1" applyNumberFormat="1" applyFont="1" applyFill="1" applyBorder="1" applyAlignment="1">
      <alignment horizontal="right"/>
    </xf>
    <xf numFmtId="0" fontId="5" fillId="0" borderId="17" xfId="1" applyFont="1" applyFill="1" applyBorder="1" applyAlignment="1">
      <alignment horizontal="center"/>
    </xf>
    <xf numFmtId="164" fontId="5" fillId="0" borderId="26" xfId="4" applyNumberFormat="1" applyFont="1" applyFill="1" applyBorder="1" applyAlignment="1" applyProtection="1">
      <alignment horizontal="right"/>
      <protection locked="0"/>
    </xf>
    <xf numFmtId="1" fontId="5" fillId="0" borderId="35" xfId="4" applyNumberFormat="1" applyFont="1" applyFill="1" applyBorder="1" applyAlignment="1">
      <alignment horizontal="right"/>
    </xf>
    <xf numFmtId="1" fontId="5" fillId="0" borderId="36" xfId="4" applyNumberFormat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42" xfId="1" applyFont="1" applyFill="1" applyBorder="1"/>
    <xf numFmtId="0" fontId="5" fillId="0" borderId="40" xfId="1" applyFill="1" applyBorder="1"/>
    <xf numFmtId="0" fontId="5" fillId="0" borderId="8" xfId="1" applyFill="1" applyBorder="1"/>
    <xf numFmtId="0" fontId="5" fillId="0" borderId="6" xfId="1" applyFill="1" applyBorder="1"/>
    <xf numFmtId="0" fontId="5" fillId="0" borderId="7" xfId="1" applyFill="1" applyBorder="1"/>
    <xf numFmtId="1" fontId="5" fillId="0" borderId="6" xfId="1" applyNumberFormat="1" applyFill="1" applyBorder="1" applyAlignment="1">
      <alignment horizontal="right"/>
    </xf>
    <xf numFmtId="0" fontId="5" fillId="0" borderId="6" xfId="1" applyNumberFormat="1" applyFill="1" applyBorder="1" applyProtection="1">
      <protection locked="0"/>
    </xf>
    <xf numFmtId="0" fontId="5" fillId="0" borderId="7" xfId="1" applyNumberFormat="1" applyFill="1" applyBorder="1"/>
    <xf numFmtId="0" fontId="5" fillId="0" borderId="15" xfId="1" applyFill="1" applyBorder="1"/>
    <xf numFmtId="0" fontId="5" fillId="0" borderId="33" xfId="1" applyFill="1" applyBorder="1"/>
    <xf numFmtId="1" fontId="5" fillId="0" borderId="36" xfId="1" applyNumberFormat="1" applyFill="1" applyBorder="1" applyAlignment="1">
      <alignment horizontal="right"/>
    </xf>
    <xf numFmtId="2" fontId="5" fillId="0" borderId="26" xfId="1" applyNumberFormat="1" applyFill="1" applyBorder="1"/>
    <xf numFmtId="2" fontId="5" fillId="0" borderId="35" xfId="1" applyNumberFormat="1" applyFill="1" applyBorder="1"/>
    <xf numFmtId="0" fontId="5" fillId="0" borderId="43" xfId="1" applyFill="1" applyBorder="1"/>
    <xf numFmtId="0" fontId="5" fillId="0" borderId="1" xfId="1" applyFill="1" applyBorder="1"/>
    <xf numFmtId="0" fontId="5" fillId="0" borderId="44" xfId="1" applyFill="1" applyBorder="1" applyAlignment="1">
      <alignment horizontal="left"/>
    </xf>
    <xf numFmtId="0" fontId="5" fillId="0" borderId="45" xfId="1" applyFill="1" applyBorder="1"/>
    <xf numFmtId="1" fontId="5" fillId="0" borderId="46" xfId="1" applyNumberFormat="1" applyFill="1" applyBorder="1" applyAlignment="1">
      <alignment horizontal="right"/>
    </xf>
    <xf numFmtId="2" fontId="5" fillId="0" borderId="38" xfId="1" applyNumberFormat="1" applyFill="1" applyBorder="1"/>
    <xf numFmtId="2" fontId="5" fillId="0" borderId="47" xfId="1" applyNumberFormat="1" applyFill="1" applyBorder="1"/>
    <xf numFmtId="0" fontId="10" fillId="0" borderId="2" xfId="1" applyFont="1" applyFill="1" applyBorder="1" applyAlignment="1">
      <alignment horizontal="left"/>
    </xf>
    <xf numFmtId="0" fontId="10" fillId="0" borderId="16" xfId="1" applyFont="1" applyFill="1" applyBorder="1" applyAlignment="1">
      <alignment horizontal="left"/>
    </xf>
    <xf numFmtId="2" fontId="18" fillId="0" borderId="17" xfId="1" applyNumberFormat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5" fillId="0" borderId="18" xfId="1" applyFill="1" applyBorder="1"/>
    <xf numFmtId="0" fontId="15" fillId="0" borderId="3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5" fillId="0" borderId="48" xfId="1" applyFont="1" applyBorder="1"/>
    <xf numFmtId="0" fontId="15" fillId="0" borderId="49" xfId="1" applyFont="1" applyBorder="1"/>
    <xf numFmtId="0" fontId="15" fillId="0" borderId="33" xfId="1" applyFont="1" applyBorder="1"/>
    <xf numFmtId="1" fontId="5" fillId="0" borderId="0" xfId="1" applyNumberFormat="1" applyFill="1" applyBorder="1" applyProtection="1">
      <protection locked="0"/>
    </xf>
    <xf numFmtId="2" fontId="5" fillId="0" borderId="0" xfId="1" applyNumberFormat="1" applyFill="1" applyBorder="1"/>
    <xf numFmtId="0" fontId="14" fillId="0" borderId="1" xfId="1" applyFont="1" applyFill="1" applyBorder="1"/>
    <xf numFmtId="0" fontId="10" fillId="0" borderId="18" xfId="1" applyFont="1" applyFill="1" applyBorder="1" applyAlignment="1">
      <alignment horizontal="center"/>
    </xf>
    <xf numFmtId="0" fontId="10" fillId="0" borderId="50" xfId="1" applyFont="1" applyBorder="1"/>
    <xf numFmtId="0" fontId="10" fillId="0" borderId="20" xfId="1" applyFont="1" applyBorder="1"/>
    <xf numFmtId="0" fontId="10" fillId="0" borderId="21" xfId="1" applyFont="1" applyBorder="1"/>
    <xf numFmtId="0" fontId="5" fillId="0" borderId="51" xfId="1" applyFill="1" applyBorder="1" applyAlignment="1">
      <alignment horizontal="left"/>
    </xf>
    <xf numFmtId="0" fontId="5" fillId="0" borderId="52" xfId="1" applyBorder="1"/>
    <xf numFmtId="0" fontId="14" fillId="0" borderId="37" xfId="1" applyFont="1" applyFill="1" applyBorder="1"/>
    <xf numFmtId="2" fontId="19" fillId="0" borderId="53" xfId="1" applyNumberFormat="1" applyFont="1" applyFill="1" applyBorder="1"/>
    <xf numFmtId="1" fontId="19" fillId="0" borderId="54" xfId="1" applyNumberFormat="1" applyFont="1" applyFill="1" applyBorder="1"/>
    <xf numFmtId="2" fontId="19" fillId="0" borderId="54" xfId="1" applyNumberFormat="1" applyFont="1" applyFill="1" applyBorder="1"/>
    <xf numFmtId="164" fontId="19" fillId="0" borderId="55" xfId="1" applyNumberFormat="1" applyFont="1" applyFill="1" applyBorder="1"/>
    <xf numFmtId="1" fontId="5" fillId="0" borderId="56" xfId="1" applyNumberFormat="1" applyFill="1" applyBorder="1" applyProtection="1">
      <protection locked="0"/>
    </xf>
    <xf numFmtId="2" fontId="5" fillId="0" borderId="56" xfId="1" applyNumberFormat="1" applyFill="1" applyBorder="1"/>
    <xf numFmtId="2" fontId="5" fillId="0" borderId="57" xfId="1" applyNumberFormat="1" applyFill="1" applyBorder="1"/>
    <xf numFmtId="0" fontId="5" fillId="0" borderId="58" xfId="1" applyFill="1" applyBorder="1" applyAlignment="1">
      <alignment horizontal="left"/>
    </xf>
    <xf numFmtId="0" fontId="5" fillId="0" borderId="42" xfId="1" applyBorder="1"/>
    <xf numFmtId="0" fontId="14" fillId="0" borderId="29" xfId="1" applyFont="1" applyFill="1" applyBorder="1"/>
    <xf numFmtId="2" fontId="19" fillId="0" borderId="59" xfId="1" applyNumberFormat="1" applyFont="1" applyFill="1" applyBorder="1"/>
    <xf numFmtId="1" fontId="19" fillId="0" borderId="56" xfId="1" applyNumberFormat="1" applyFont="1" applyFill="1" applyBorder="1"/>
    <xf numFmtId="2" fontId="19" fillId="0" borderId="56" xfId="1" applyNumberFormat="1" applyFont="1" applyFill="1" applyBorder="1"/>
    <xf numFmtId="164" fontId="19" fillId="0" borderId="57" xfId="1" applyNumberFormat="1" applyFont="1" applyFill="1" applyBorder="1"/>
    <xf numFmtId="1" fontId="5" fillId="0" borderId="54" xfId="1" applyNumberFormat="1" applyFill="1" applyBorder="1" applyProtection="1">
      <protection locked="0"/>
    </xf>
    <xf numFmtId="2" fontId="5" fillId="0" borderId="54" xfId="1" applyNumberFormat="1" applyFill="1" applyBorder="1"/>
    <xf numFmtId="2" fontId="5" fillId="0" borderId="55" xfId="1" applyNumberFormat="1" applyFill="1" applyBorder="1"/>
    <xf numFmtId="49" fontId="5" fillId="0" borderId="60" xfId="1" applyNumberFormat="1" applyBorder="1" applyAlignment="1">
      <alignment horizontal="left"/>
    </xf>
    <xf numFmtId="0" fontId="5" fillId="0" borderId="60" xfId="1" applyBorder="1"/>
    <xf numFmtId="49" fontId="5" fillId="0" borderId="42" xfId="1" applyNumberFormat="1" applyBorder="1" applyAlignment="1">
      <alignment horizontal="left"/>
    </xf>
    <xf numFmtId="2" fontId="5" fillId="0" borderId="58" xfId="1" applyNumberFormat="1" applyFill="1" applyBorder="1"/>
    <xf numFmtId="1" fontId="5" fillId="0" borderId="56" xfId="1" applyNumberFormat="1" applyFill="1" applyBorder="1"/>
    <xf numFmtId="1" fontId="5" fillId="0" borderId="57" xfId="1" applyNumberFormat="1" applyFill="1" applyBorder="1"/>
    <xf numFmtId="1" fontId="5" fillId="0" borderId="53" xfId="1" applyNumberFormat="1" applyFill="1" applyBorder="1" applyProtection="1">
      <protection locked="0"/>
    </xf>
    <xf numFmtId="0" fontId="14" fillId="0" borderId="17" xfId="1" applyFont="1" applyFill="1" applyBorder="1"/>
    <xf numFmtId="0" fontId="5" fillId="0" borderId="61" xfId="1" applyFill="1" applyBorder="1" applyAlignment="1">
      <alignment horizontal="left"/>
    </xf>
    <xf numFmtId="0" fontId="5" fillId="0" borderId="52" xfId="1" applyFont="1" applyBorder="1"/>
    <xf numFmtId="2" fontId="5" fillId="0" borderId="51" xfId="1" applyNumberFormat="1" applyFill="1" applyBorder="1"/>
    <xf numFmtId="1" fontId="5" fillId="0" borderId="54" xfId="1" applyNumberFormat="1" applyFill="1" applyBorder="1"/>
    <xf numFmtId="1" fontId="5" fillId="0" borderId="55" xfId="1" applyNumberFormat="1" applyFill="1" applyBorder="1"/>
    <xf numFmtId="0" fontId="5" fillId="0" borderId="15" xfId="5" applyFont="1" applyFill="1" applyBorder="1" applyAlignment="1"/>
    <xf numFmtId="0" fontId="5" fillId="0" borderId="48" xfId="1" applyFill="1" applyBorder="1"/>
    <xf numFmtId="0" fontId="14" fillId="0" borderId="33" xfId="1" applyFont="1" applyFill="1" applyBorder="1"/>
    <xf numFmtId="2" fontId="5" fillId="0" borderId="48" xfId="1" applyNumberFormat="1" applyFill="1" applyBorder="1"/>
    <xf numFmtId="1" fontId="5" fillId="0" borderId="48" xfId="1" applyNumberFormat="1" applyFill="1" applyBorder="1"/>
    <xf numFmtId="1" fontId="5" fillId="0" borderId="33" xfId="1" applyNumberFormat="1" applyFill="1" applyBorder="1"/>
    <xf numFmtId="1" fontId="5" fillId="0" borderId="49" xfId="1" applyNumberFormat="1" applyFill="1" applyBorder="1" applyProtection="1">
      <protection locked="0"/>
    </xf>
    <xf numFmtId="2" fontId="5" fillId="0" borderId="10" xfId="1" applyNumberFormat="1" applyFill="1" applyBorder="1"/>
    <xf numFmtId="2" fontId="5" fillId="0" borderId="11" xfId="1" applyNumberFormat="1" applyFill="1" applyBorder="1"/>
    <xf numFmtId="2" fontId="5" fillId="0" borderId="10" xfId="1" applyNumberFormat="1" applyFill="1" applyBorder="1" applyAlignment="1">
      <alignment horizontal="right"/>
    </xf>
    <xf numFmtId="2" fontId="5" fillId="0" borderId="11" xfId="1" applyNumberFormat="1" applyFill="1" applyBorder="1" applyAlignment="1">
      <alignment horizontal="right"/>
    </xf>
    <xf numFmtId="0" fontId="5" fillId="0" borderId="44" xfId="5" applyFont="1" applyFill="1" applyBorder="1" applyAlignment="1"/>
    <xf numFmtId="0" fontId="5" fillId="0" borderId="62" xfId="1" applyFill="1" applyBorder="1"/>
    <xf numFmtId="0" fontId="14" fillId="0" borderId="45" xfId="1" applyFont="1" applyFill="1" applyBorder="1"/>
    <xf numFmtId="2" fontId="5" fillId="0" borderId="44" xfId="1" applyNumberFormat="1" applyFill="1" applyBorder="1"/>
    <xf numFmtId="1" fontId="5" fillId="0" borderId="62" xfId="1" applyNumberFormat="1" applyFill="1" applyBorder="1"/>
    <xf numFmtId="2" fontId="5" fillId="0" borderId="62" xfId="1" applyNumberFormat="1" applyFill="1" applyBorder="1"/>
    <xf numFmtId="1" fontId="5" fillId="0" borderId="45" xfId="1" applyNumberFormat="1" applyFill="1" applyBorder="1"/>
    <xf numFmtId="1" fontId="5" fillId="0" borderId="63" xfId="1" applyNumberFormat="1" applyFill="1" applyBorder="1" applyProtection="1">
      <protection locked="0"/>
    </xf>
    <xf numFmtId="2" fontId="5" fillId="0" borderId="23" xfId="1" applyNumberFormat="1" applyFill="1" applyBorder="1"/>
    <xf numFmtId="2" fontId="5" fillId="0" borderId="24" xfId="1" applyNumberFormat="1" applyFill="1" applyBorder="1"/>
    <xf numFmtId="0" fontId="5" fillId="0" borderId="8" xfId="5" applyFont="1" applyFill="1" applyBorder="1"/>
    <xf numFmtId="0" fontId="17" fillId="0" borderId="6" xfId="1" applyFont="1" applyFill="1" applyBorder="1"/>
    <xf numFmtId="2" fontId="5" fillId="0" borderId="6" xfId="1" applyNumberFormat="1" applyFont="1" applyFill="1" applyBorder="1"/>
    <xf numFmtId="1" fontId="5" fillId="0" borderId="6" xfId="1" applyNumberFormat="1" applyFont="1" applyFill="1" applyBorder="1"/>
    <xf numFmtId="1" fontId="5" fillId="0" borderId="7" xfId="1" applyNumberFormat="1" applyFont="1" applyFill="1" applyBorder="1"/>
    <xf numFmtId="1" fontId="5" fillId="0" borderId="64" xfId="1" applyNumberFormat="1" applyFont="1" applyFill="1" applyBorder="1" applyProtection="1">
      <protection locked="0"/>
    </xf>
    <xf numFmtId="2" fontId="5" fillId="0" borderId="65" xfId="1" applyNumberFormat="1" applyFont="1" applyFill="1" applyBorder="1"/>
    <xf numFmtId="2" fontId="5" fillId="0" borderId="66" xfId="1" applyNumberFormat="1" applyFont="1" applyFill="1" applyBorder="1"/>
    <xf numFmtId="0" fontId="5" fillId="0" borderId="16" xfId="5" applyFont="1" applyFill="1" applyBorder="1"/>
    <xf numFmtId="0" fontId="17" fillId="0" borderId="0" xfId="1" applyFont="1" applyFill="1" applyBorder="1"/>
    <xf numFmtId="2" fontId="5" fillId="0" borderId="0" xfId="1" applyNumberFormat="1" applyFont="1" applyFill="1" applyBorder="1"/>
    <xf numFmtId="1" fontId="5" fillId="0" borderId="0" xfId="1" applyNumberFormat="1" applyFont="1" applyFill="1" applyBorder="1"/>
    <xf numFmtId="1" fontId="5" fillId="0" borderId="0" xfId="1" applyNumberFormat="1" applyFont="1" applyFill="1" applyBorder="1" applyProtection="1">
      <protection locked="0"/>
    </xf>
    <xf numFmtId="0" fontId="13" fillId="0" borderId="0" xfId="1" applyFont="1" applyFill="1" applyBorder="1"/>
    <xf numFmtId="0" fontId="10" fillId="0" borderId="0" xfId="1" applyFont="1" applyFill="1" applyBorder="1"/>
    <xf numFmtId="0" fontId="14" fillId="0" borderId="0" xfId="1" applyFont="1" applyFill="1" applyBorder="1" applyAlignment="1">
      <alignment horizontal="centerContinuous"/>
    </xf>
    <xf numFmtId="2" fontId="10" fillId="0" borderId="0" xfId="1" applyNumberFormat="1" applyFont="1" applyFill="1" applyBorder="1" applyAlignment="1">
      <alignment horizontal="centerContinuous"/>
    </xf>
    <xf numFmtId="0" fontId="10" fillId="0" borderId="0" xfId="1" applyFont="1" applyFill="1" applyBorder="1" applyAlignment="1">
      <alignment horizontal="centerContinuous"/>
    </xf>
    <xf numFmtId="0" fontId="5" fillId="0" borderId="0" xfId="1" applyFill="1" applyBorder="1" applyAlignment="1">
      <alignment horizontal="centerContinuous"/>
    </xf>
    <xf numFmtId="0" fontId="5" fillId="0" borderId="41" xfId="1" applyFill="1" applyBorder="1"/>
    <xf numFmtId="0" fontId="10" fillId="0" borderId="15" xfId="1" applyFont="1" applyFill="1" applyBorder="1"/>
    <xf numFmtId="0" fontId="5" fillId="0" borderId="48" xfId="1" applyFont="1" applyFill="1" applyBorder="1"/>
    <xf numFmtId="165" fontId="20" fillId="0" borderId="36" xfId="1" applyNumberFormat="1" applyFont="1" applyFill="1" applyBorder="1" applyAlignment="1">
      <alignment horizontal="right"/>
    </xf>
    <xf numFmtId="49" fontId="20" fillId="0" borderId="67" xfId="1" applyNumberFormat="1" applyFont="1" applyFill="1" applyBorder="1" applyAlignment="1">
      <alignment horizontal="center"/>
    </xf>
    <xf numFmtId="165" fontId="20" fillId="0" borderId="35" xfId="1" applyNumberFormat="1" applyFont="1" applyFill="1" applyBorder="1" applyAlignment="1">
      <alignment horizontal="left"/>
    </xf>
    <xf numFmtId="0" fontId="5" fillId="0" borderId="32" xfId="1" applyFill="1" applyBorder="1"/>
    <xf numFmtId="0" fontId="10" fillId="0" borderId="28" xfId="1" applyFont="1" applyFill="1" applyBorder="1"/>
    <xf numFmtId="0" fontId="5" fillId="0" borderId="60" xfId="1" applyFill="1" applyBorder="1"/>
    <xf numFmtId="0" fontId="10" fillId="0" borderId="60" xfId="1" applyFont="1" applyFill="1" applyBorder="1"/>
    <xf numFmtId="0" fontId="13" fillId="0" borderId="60" xfId="1" applyFont="1" applyFill="1" applyBorder="1"/>
    <xf numFmtId="165" fontId="20" fillId="0" borderId="43" xfId="1" applyNumberFormat="1" applyFont="1" applyFill="1" applyBorder="1" applyAlignment="1">
      <alignment horizontal="right"/>
    </xf>
    <xf numFmtId="49" fontId="20" fillId="0" borderId="1" xfId="1" applyNumberFormat="1" applyFont="1" applyFill="1" applyBorder="1" applyAlignment="1">
      <alignment horizontal="center"/>
    </xf>
    <xf numFmtId="165" fontId="20" fillId="0" borderId="18" xfId="1" applyNumberFormat="1" applyFont="1" applyFill="1" applyBorder="1" applyAlignment="1">
      <alignment horizontal="left"/>
    </xf>
    <xf numFmtId="2" fontId="10" fillId="0" borderId="68" xfId="1" applyNumberFormat="1" applyFont="1" applyFill="1" applyBorder="1" applyAlignment="1"/>
    <xf numFmtId="0" fontId="19" fillId="0" borderId="69" xfId="1" applyFont="1" applyFill="1" applyBorder="1" applyAlignment="1">
      <alignment horizontal="left"/>
    </xf>
    <xf numFmtId="0" fontId="5" fillId="0" borderId="69" xfId="1" applyFill="1" applyBorder="1"/>
    <xf numFmtId="0" fontId="20" fillId="0" borderId="69" xfId="1" applyFont="1" applyFill="1" applyBorder="1" applyAlignment="1">
      <alignment horizontal="right"/>
    </xf>
    <xf numFmtId="164" fontId="20" fillId="0" borderId="70" xfId="1" applyNumberFormat="1" applyFont="1" applyFill="1" applyBorder="1" applyAlignment="1">
      <alignment horizontal="left"/>
    </xf>
    <xf numFmtId="0" fontId="20" fillId="0" borderId="4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centerContinuous"/>
    </xf>
    <xf numFmtId="0" fontId="20" fillId="0" borderId="0" xfId="1" applyFont="1" applyFill="1" applyBorder="1" applyAlignment="1">
      <alignment horizontal="left"/>
    </xf>
    <xf numFmtId="0" fontId="20" fillId="0" borderId="2" xfId="1" applyFont="1" applyFill="1" applyBorder="1" applyAlignment="1">
      <alignment horizontal="right"/>
    </xf>
    <xf numFmtId="0" fontId="20" fillId="0" borderId="3" xfId="1" applyFont="1" applyFill="1" applyBorder="1"/>
    <xf numFmtId="0" fontId="20" fillId="0" borderId="17" xfId="1" applyFont="1" applyFill="1" applyBorder="1" applyAlignment="1">
      <alignment horizontal="left"/>
    </xf>
    <xf numFmtId="0" fontId="21" fillId="0" borderId="43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Continuous"/>
    </xf>
    <xf numFmtId="0" fontId="10" fillId="0" borderId="1" xfId="1" applyFont="1" applyFill="1" applyBorder="1"/>
    <xf numFmtId="2" fontId="10" fillId="0" borderId="1" xfId="1" applyNumberFormat="1" applyFont="1" applyFill="1" applyBorder="1" applyAlignment="1">
      <alignment horizontal="left"/>
    </xf>
    <xf numFmtId="2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 applyAlignment="1">
      <alignment horizontal="left"/>
    </xf>
    <xf numFmtId="0" fontId="10" fillId="0" borderId="18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17" xfId="1" applyFont="1" applyFill="1" applyBorder="1" applyAlignment="1">
      <alignment horizontal="left"/>
    </xf>
    <xf numFmtId="0" fontId="5" fillId="0" borderId="40" xfId="1" applyFont="1" applyFill="1" applyBorder="1"/>
    <xf numFmtId="165" fontId="22" fillId="0" borderId="2" xfId="1" applyNumberFormat="1" applyFont="1" applyFill="1" applyBorder="1" applyAlignment="1">
      <alignment horizontal="right"/>
    </xf>
    <xf numFmtId="49" fontId="22" fillId="0" borderId="3" xfId="1" applyNumberFormat="1" applyFont="1" applyFill="1" applyBorder="1" applyAlignment="1">
      <alignment horizontal="center"/>
    </xf>
    <xf numFmtId="165" fontId="22" fillId="0" borderId="4" xfId="1" applyNumberFormat="1" applyFont="1" applyFill="1" applyBorder="1" applyAlignment="1">
      <alignment horizontal="left"/>
    </xf>
    <xf numFmtId="0" fontId="5" fillId="0" borderId="41" xfId="1" applyFont="1" applyFill="1" applyBorder="1"/>
    <xf numFmtId="0" fontId="13" fillId="0" borderId="32" xfId="1" applyFont="1" applyFill="1" applyBorder="1" applyAlignment="1"/>
    <xf numFmtId="0" fontId="5" fillId="0" borderId="42" xfId="1" applyFill="1" applyBorder="1"/>
    <xf numFmtId="0" fontId="10" fillId="0" borderId="32" xfId="1" applyFont="1" applyFill="1" applyBorder="1" applyAlignment="1"/>
    <xf numFmtId="2" fontId="10" fillId="0" borderId="68" xfId="1" applyNumberFormat="1" applyFont="1" applyFill="1" applyBorder="1" applyAlignment="1">
      <alignment horizontal="center"/>
    </xf>
    <xf numFmtId="165" fontId="20" fillId="0" borderId="4" xfId="1" applyNumberFormat="1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/>
    <xf numFmtId="165" fontId="20" fillId="0" borderId="17" xfId="1" applyNumberFormat="1" applyFont="1" applyFill="1" applyBorder="1" applyAlignment="1">
      <alignment horizontal="left"/>
    </xf>
    <xf numFmtId="165" fontId="20" fillId="0" borderId="2" xfId="1" applyNumberFormat="1" applyFont="1" applyFill="1" applyBorder="1" applyAlignment="1">
      <alignment horizontal="right"/>
    </xf>
    <xf numFmtId="0" fontId="20" fillId="0" borderId="3" xfId="1" applyFont="1" applyFill="1" applyBorder="1" applyAlignment="1"/>
    <xf numFmtId="0" fontId="21" fillId="0" borderId="16" xfId="1" applyFont="1" applyFill="1" applyBorder="1" applyAlignment="1">
      <alignment horizontal="left"/>
    </xf>
    <xf numFmtId="165" fontId="10" fillId="0" borderId="0" xfId="1" applyNumberFormat="1" applyFont="1" applyFill="1" applyBorder="1"/>
    <xf numFmtId="165" fontId="10" fillId="0" borderId="17" xfId="1" applyNumberFormat="1" applyFont="1" applyFill="1" applyBorder="1" applyAlignment="1">
      <alignment horizontal="left"/>
    </xf>
    <xf numFmtId="165" fontId="22" fillId="0" borderId="8" xfId="1" applyNumberFormat="1" applyFont="1" applyFill="1" applyBorder="1" applyAlignment="1">
      <alignment horizontal="right"/>
    </xf>
    <xf numFmtId="49" fontId="22" fillId="0" borderId="6" xfId="1" applyNumberFormat="1" applyFont="1" applyFill="1" applyBorder="1" applyAlignment="1">
      <alignment horizontal="center"/>
    </xf>
    <xf numFmtId="165" fontId="22" fillId="0" borderId="7" xfId="1" applyNumberFormat="1" applyFont="1" applyFill="1" applyBorder="1" applyAlignment="1">
      <alignment horizontal="left"/>
    </xf>
    <xf numFmtId="0" fontId="14" fillId="0" borderId="16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10" fillId="0" borderId="2" xfId="1" applyFont="1" applyFill="1" applyBorder="1" applyAlignment="1">
      <alignment horizontal="right"/>
    </xf>
    <xf numFmtId="1" fontId="10" fillId="0" borderId="3" xfId="1" applyNumberFormat="1" applyFont="1" applyFill="1" applyBorder="1" applyAlignment="1"/>
    <xf numFmtId="0" fontId="10" fillId="0" borderId="4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right"/>
    </xf>
    <xf numFmtId="0" fontId="10" fillId="0" borderId="3" xfId="1" applyFont="1" applyFill="1" applyBorder="1" applyAlignment="1"/>
    <xf numFmtId="0" fontId="14" fillId="0" borderId="43" xfId="1" applyFont="1" applyFill="1" applyBorder="1"/>
    <xf numFmtId="0" fontId="14" fillId="0" borderId="1" xfId="1" applyFont="1" applyFill="1" applyBorder="1" applyAlignment="1">
      <alignment horizontal="center"/>
    </xf>
    <xf numFmtId="2" fontId="14" fillId="0" borderId="43" xfId="1" applyNumberFormat="1" applyFont="1" applyFill="1" applyBorder="1" applyAlignment="1">
      <alignment horizontal="right"/>
    </xf>
    <xf numFmtId="2" fontId="23" fillId="0" borderId="1" xfId="1" applyNumberFormat="1" applyFont="1" applyFill="1" applyBorder="1" applyAlignment="1">
      <alignment horizontal="center"/>
    </xf>
    <xf numFmtId="2" fontId="14" fillId="0" borderId="18" xfId="1" applyNumberFormat="1" applyFont="1" applyFill="1" applyBorder="1" applyAlignment="1">
      <alignment horizontal="left"/>
    </xf>
    <xf numFmtId="0" fontId="25" fillId="0" borderId="0" xfId="0" applyFont="1" applyFill="1"/>
    <xf numFmtId="164" fontId="25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5" fillId="0" borderId="0" xfId="6" applyFont="1" applyFill="1"/>
    <xf numFmtId="1" fontId="5" fillId="0" borderId="0" xfId="6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0" fontId="27" fillId="0" borderId="0" xfId="6" applyFont="1" applyFill="1"/>
    <xf numFmtId="0" fontId="28" fillId="0" borderId="0" xfId="6" applyFont="1" applyFill="1"/>
    <xf numFmtId="2" fontId="5" fillId="0" borderId="0" xfId="6" applyNumberFormat="1" applyFont="1" applyFill="1" applyBorder="1" applyAlignment="1">
      <alignment horizontal="right"/>
    </xf>
    <xf numFmtId="0" fontId="8" fillId="0" borderId="0" xfId="6" applyFont="1" applyFill="1"/>
    <xf numFmtId="0" fontId="19" fillId="0" borderId="0" xfId="6" applyFont="1" applyFill="1"/>
    <xf numFmtId="2" fontId="5" fillId="0" borderId="0" xfId="7" applyNumberFormat="1" applyFont="1" applyBorder="1" applyProtection="1">
      <protection locked="0"/>
    </xf>
    <xf numFmtId="2" fontId="5" fillId="0" borderId="0" xfId="7" applyNumberFormat="1" applyFont="1" applyBorder="1"/>
    <xf numFmtId="0" fontId="5" fillId="0" borderId="0" xfId="6" applyFont="1" applyFill="1" applyBorder="1"/>
    <xf numFmtId="0" fontId="27" fillId="0" borderId="0" xfId="6" applyFont="1" applyFill="1" applyBorder="1"/>
    <xf numFmtId="0" fontId="29" fillId="0" borderId="0" xfId="6" applyFont="1" applyFill="1" applyBorder="1"/>
    <xf numFmtId="0" fontId="5" fillId="0" borderId="0" xfId="6" applyFont="1" applyFill="1" applyBorder="1" applyAlignment="1">
      <alignment horizontal="left"/>
    </xf>
    <xf numFmtId="0" fontId="5" fillId="0" borderId="0" xfId="2" applyFont="1" applyFill="1"/>
    <xf numFmtId="14" fontId="5" fillId="0" borderId="0" xfId="6" applyNumberFormat="1" applyFont="1" applyFill="1" applyBorder="1"/>
    <xf numFmtId="0" fontId="17" fillId="0" borderId="2" xfId="2" applyFont="1" applyFill="1" applyBorder="1"/>
    <xf numFmtId="0" fontId="17" fillId="0" borderId="3" xfId="2" applyFont="1" applyFill="1" applyBorder="1"/>
    <xf numFmtId="0" fontId="31" fillId="0" borderId="3" xfId="2" applyFont="1" applyFill="1" applyBorder="1" applyAlignment="1">
      <alignment horizontal="centerContinuous"/>
    </xf>
    <xf numFmtId="0" fontId="17" fillId="0" borderId="3" xfId="2" applyFont="1" applyFill="1" applyBorder="1" applyAlignment="1">
      <alignment horizontal="centerContinuous"/>
    </xf>
    <xf numFmtId="0" fontId="5" fillId="0" borderId="4" xfId="2" applyFont="1" applyFill="1" applyBorder="1" applyAlignment="1">
      <alignment horizontal="centerContinuous"/>
    </xf>
    <xf numFmtId="0" fontId="5" fillId="0" borderId="2" xfId="4" applyFont="1" applyFill="1" applyBorder="1"/>
    <xf numFmtId="1" fontId="17" fillId="0" borderId="3" xfId="4" applyNumberFormat="1" applyFont="1" applyFill="1" applyBorder="1"/>
    <xf numFmtId="0" fontId="17" fillId="0" borderId="4" xfId="4" applyFont="1" applyFill="1" applyBorder="1"/>
    <xf numFmtId="0" fontId="17" fillId="0" borderId="5" xfId="4" applyFont="1" applyFill="1" applyBorder="1"/>
    <xf numFmtId="1" fontId="17" fillId="0" borderId="6" xfId="4" applyNumberFormat="1" applyFont="1" applyFill="1" applyBorder="1" applyProtection="1">
      <protection locked="0"/>
    </xf>
    <xf numFmtId="0" fontId="17" fillId="0" borderId="7" xfId="4" applyFont="1" applyFill="1" applyBorder="1" applyProtection="1">
      <protection locked="0"/>
    </xf>
    <xf numFmtId="0" fontId="17" fillId="0" borderId="5" xfId="4" applyFont="1" applyFill="1" applyBorder="1" applyProtection="1">
      <protection locked="0"/>
    </xf>
    <xf numFmtId="0" fontId="17" fillId="0" borderId="7" xfId="4" applyFont="1" applyFill="1" applyBorder="1"/>
    <xf numFmtId="0" fontId="17" fillId="0" borderId="4" xfId="2" applyFont="1" applyFill="1" applyBorder="1"/>
    <xf numFmtId="0" fontId="19" fillId="0" borderId="3" xfId="2" applyFont="1" applyFill="1" applyBorder="1" applyAlignment="1">
      <alignment horizontal="centerContinuous"/>
    </xf>
    <xf numFmtId="0" fontId="5" fillId="0" borderId="3" xfId="2" applyFont="1" applyFill="1" applyBorder="1" applyAlignment="1">
      <alignment horizontal="centerContinuous"/>
    </xf>
    <xf numFmtId="0" fontId="17" fillId="0" borderId="9" xfId="2" applyFont="1" applyFill="1" applyBorder="1" applyAlignment="1">
      <alignment horizontal="center"/>
    </xf>
    <xf numFmtId="0" fontId="17" fillId="0" borderId="10" xfId="2" applyFont="1" applyFill="1" applyBorder="1" applyAlignment="1">
      <alignment horizontal="center"/>
    </xf>
    <xf numFmtId="0" fontId="17" fillId="0" borderId="11" xfId="2" applyFont="1" applyFill="1" applyBorder="1" applyAlignment="1">
      <alignment horizontal="center"/>
    </xf>
    <xf numFmtId="0" fontId="17" fillId="0" borderId="12" xfId="2" applyFont="1" applyFill="1" applyBorder="1" applyAlignment="1">
      <alignment horizontal="center"/>
    </xf>
    <xf numFmtId="0" fontId="17" fillId="0" borderId="13" xfId="2" applyFont="1" applyFill="1" applyBorder="1" applyAlignment="1">
      <alignment horizontal="center"/>
    </xf>
    <xf numFmtId="0" fontId="17" fillId="0" borderId="14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/>
    </xf>
    <xf numFmtId="0" fontId="17" fillId="0" borderId="16" xfId="2" applyFont="1" applyFill="1" applyBorder="1"/>
    <xf numFmtId="0" fontId="17" fillId="0" borderId="17" xfId="2" applyFont="1" applyFill="1" applyBorder="1"/>
    <xf numFmtId="0" fontId="31" fillId="0" borderId="18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1" xfId="2" applyFont="1" applyFill="1" applyBorder="1"/>
    <xf numFmtId="0" fontId="19" fillId="0" borderId="19" xfId="2" applyFont="1" applyFill="1" applyBorder="1" applyAlignment="1">
      <alignment horizontal="center"/>
    </xf>
    <xf numFmtId="0" fontId="19" fillId="0" borderId="20" xfId="2" applyFont="1" applyFill="1" applyBorder="1" applyAlignment="1">
      <alignment horizontal="center"/>
    </xf>
    <xf numFmtId="0" fontId="19" fillId="0" borderId="21" xfId="2" applyFont="1" applyFill="1" applyBorder="1" applyAlignment="1">
      <alignment horizontal="center"/>
    </xf>
    <xf numFmtId="0" fontId="19" fillId="0" borderId="22" xfId="2" applyFont="1" applyFill="1" applyBorder="1" applyAlignment="1">
      <alignment horizontal="center"/>
    </xf>
    <xf numFmtId="0" fontId="19" fillId="0" borderId="23" xfId="2" applyFont="1" applyFill="1" applyBorder="1" applyAlignment="1">
      <alignment horizontal="center"/>
    </xf>
    <xf numFmtId="0" fontId="19" fillId="0" borderId="24" xfId="2" applyFont="1" applyFill="1" applyBorder="1" applyAlignment="1">
      <alignment horizontal="center"/>
    </xf>
    <xf numFmtId="0" fontId="32" fillId="0" borderId="2" xfId="2" applyFont="1" applyFill="1" applyBorder="1"/>
    <xf numFmtId="0" fontId="32" fillId="0" borderId="4" xfId="2" applyFont="1" applyFill="1" applyBorder="1"/>
    <xf numFmtId="0" fontId="32" fillId="0" borderId="0" xfId="2" applyFont="1" applyFill="1" applyBorder="1" applyAlignment="1">
      <alignment horizontal="center"/>
    </xf>
    <xf numFmtId="0" fontId="24" fillId="0" borderId="2" xfId="2" applyFont="1" applyFill="1" applyBorder="1"/>
    <xf numFmtId="0" fontId="24" fillId="0" borderId="3" xfId="2" applyFont="1" applyFill="1" applyBorder="1"/>
    <xf numFmtId="0" fontId="24" fillId="0" borderId="4" xfId="2" applyFont="1" applyFill="1" applyBorder="1"/>
    <xf numFmtId="2" fontId="24" fillId="0" borderId="10" xfId="2" applyNumberFormat="1" applyFont="1" applyFill="1" applyBorder="1" applyAlignment="1">
      <alignment horizontal="center"/>
    </xf>
    <xf numFmtId="2" fontId="24" fillId="0" borderId="11" xfId="2" applyNumberFormat="1" applyFont="1" applyFill="1" applyBorder="1" applyAlignment="1">
      <alignment horizontal="center"/>
    </xf>
    <xf numFmtId="0" fontId="24" fillId="0" borderId="0" xfId="6" applyFont="1" applyFill="1"/>
    <xf numFmtId="0" fontId="24" fillId="0" borderId="16" xfId="2" applyFont="1" applyFill="1" applyBorder="1" applyAlignment="1">
      <alignment textRotation="90"/>
    </xf>
    <xf numFmtId="0" fontId="24" fillId="0" borderId="17" xfId="2" applyFont="1" applyFill="1" applyBorder="1"/>
    <xf numFmtId="0" fontId="24" fillId="0" borderId="0" xfId="2" applyFont="1" applyFill="1" applyBorder="1"/>
    <xf numFmtId="0" fontId="24" fillId="0" borderId="16" xfId="2" applyFont="1" applyFill="1" applyBorder="1"/>
    <xf numFmtId="0" fontId="24" fillId="0" borderId="28" xfId="2" applyFont="1" applyFill="1" applyBorder="1" applyAlignment="1">
      <alignment horizontal="left"/>
    </xf>
    <xf numFmtId="0" fontId="24" fillId="0" borderId="29" xfId="2" applyFont="1" applyFill="1" applyBorder="1"/>
    <xf numFmtId="2" fontId="24" fillId="0" borderId="72" xfId="2" applyNumberFormat="1" applyFont="1" applyFill="1" applyBorder="1" applyAlignment="1">
      <alignment horizontal="center"/>
    </xf>
    <xf numFmtId="2" fontId="24" fillId="0" borderId="73" xfId="2" applyNumberFormat="1" applyFont="1" applyFill="1" applyBorder="1" applyAlignment="1">
      <alignment horizontal="center"/>
    </xf>
    <xf numFmtId="164" fontId="24" fillId="0" borderId="17" xfId="2" applyNumberFormat="1" applyFont="1" applyFill="1" applyBorder="1"/>
    <xf numFmtId="0" fontId="24" fillId="0" borderId="28" xfId="2" applyFont="1" applyFill="1" applyBorder="1"/>
    <xf numFmtId="1" fontId="24" fillId="0" borderId="19" xfId="6" applyNumberFormat="1" applyFont="1" applyFill="1" applyBorder="1" applyAlignment="1">
      <alignment horizontal="center"/>
    </xf>
    <xf numFmtId="2" fontId="24" fillId="0" borderId="20" xfId="8" applyNumberFormat="1" applyFont="1" applyFill="1" applyBorder="1" applyAlignment="1" applyProtection="1">
      <alignment horizontal="center"/>
      <protection locked="0"/>
    </xf>
    <xf numFmtId="2" fontId="24" fillId="0" borderId="21" xfId="8" applyNumberFormat="1" applyFont="1" applyFill="1" applyBorder="1" applyAlignment="1">
      <alignment horizontal="center"/>
    </xf>
    <xf numFmtId="0" fontId="24" fillId="0" borderId="16" xfId="6" applyFont="1" applyFill="1" applyBorder="1" applyAlignment="1">
      <alignment textRotation="90"/>
    </xf>
    <xf numFmtId="0" fontId="24" fillId="0" borderId="17" xfId="6" applyFont="1" applyFill="1" applyBorder="1"/>
    <xf numFmtId="0" fontId="24" fillId="0" borderId="0" xfId="6" applyFont="1" applyFill="1" applyBorder="1" applyAlignment="1">
      <alignment horizontal="center"/>
    </xf>
    <xf numFmtId="0" fontId="24" fillId="0" borderId="8" xfId="6" applyFont="1" applyFill="1" applyBorder="1"/>
    <xf numFmtId="0" fontId="24" fillId="0" borderId="6" xfId="6" applyFont="1" applyFill="1" applyBorder="1"/>
    <xf numFmtId="0" fontId="24" fillId="0" borderId="7" xfId="6" applyFont="1" applyFill="1" applyBorder="1"/>
    <xf numFmtId="0" fontId="24" fillId="0" borderId="8" xfId="3" applyNumberFormat="1" applyFont="1" applyFill="1" applyBorder="1" applyAlignment="1">
      <alignment horizontal="center"/>
    </xf>
    <xf numFmtId="0" fontId="24" fillId="0" borderId="6" xfId="3" applyNumberFormat="1" applyFont="1" applyFill="1" applyBorder="1" applyAlignment="1" applyProtection="1">
      <alignment horizontal="center"/>
      <protection locked="0"/>
    </xf>
    <xf numFmtId="0" fontId="24" fillId="0" borderId="7" xfId="6" applyNumberFormat="1" applyFont="1" applyFill="1" applyBorder="1"/>
    <xf numFmtId="164" fontId="24" fillId="0" borderId="17" xfId="6" applyNumberFormat="1" applyFont="1" applyFill="1" applyBorder="1"/>
    <xf numFmtId="0" fontId="24" fillId="0" borderId="16" xfId="6" applyFont="1" applyFill="1" applyBorder="1"/>
    <xf numFmtId="0" fontId="24" fillId="0" borderId="0" xfId="6" applyFont="1" applyFill="1" applyBorder="1"/>
    <xf numFmtId="0" fontId="24" fillId="0" borderId="2" xfId="6" applyFont="1" applyFill="1" applyBorder="1"/>
    <xf numFmtId="0" fontId="24" fillId="0" borderId="33" xfId="6" applyFont="1" applyFill="1" applyBorder="1"/>
    <xf numFmtId="1" fontId="24" fillId="0" borderId="36" xfId="6" applyNumberFormat="1" applyFont="1" applyFill="1" applyBorder="1" applyAlignment="1">
      <alignment horizontal="center"/>
    </xf>
    <xf numFmtId="164" fontId="24" fillId="0" borderId="26" xfId="2" applyNumberFormat="1" applyFont="1" applyFill="1" applyBorder="1" applyAlignment="1" applyProtection="1">
      <alignment horizontal="center"/>
      <protection locked="0"/>
    </xf>
    <xf numFmtId="2" fontId="24" fillId="0" borderId="35" xfId="6" applyNumberFormat="1" applyFont="1" applyFill="1" applyBorder="1"/>
    <xf numFmtId="0" fontId="24" fillId="0" borderId="28" xfId="6" applyFont="1" applyFill="1" applyBorder="1" applyAlignment="1">
      <alignment horizontal="left"/>
    </xf>
    <xf numFmtId="0" fontId="24" fillId="0" borderId="37" xfId="6" applyFont="1" applyFill="1" applyBorder="1"/>
    <xf numFmtId="1" fontId="24" fillId="0" borderId="34" xfId="6" applyNumberFormat="1" applyFont="1" applyFill="1" applyBorder="1" applyAlignment="1">
      <alignment horizontal="center"/>
    </xf>
    <xf numFmtId="164" fontId="24" fillId="0" borderId="74" xfId="2" applyNumberFormat="1" applyFont="1" applyFill="1" applyBorder="1" applyAlignment="1" applyProtection="1">
      <alignment horizontal="center"/>
      <protection locked="0"/>
    </xf>
    <xf numFmtId="0" fontId="24" fillId="0" borderId="39" xfId="6" applyFont="1" applyFill="1" applyBorder="1"/>
    <xf numFmtId="0" fontId="24" fillId="0" borderId="29" xfId="6" applyFont="1" applyFill="1" applyBorder="1"/>
    <xf numFmtId="164" fontId="24" fillId="0" borderId="38" xfId="2" applyNumberFormat="1" applyFont="1" applyFill="1" applyBorder="1" applyAlignment="1" applyProtection="1">
      <alignment horizontal="center"/>
      <protection locked="0"/>
    </xf>
    <xf numFmtId="164" fontId="24" fillId="0" borderId="39" xfId="6" applyNumberFormat="1" applyFont="1" applyFill="1" applyBorder="1"/>
    <xf numFmtId="0" fontId="24" fillId="0" borderId="40" xfId="6" applyFont="1" applyFill="1" applyBorder="1" applyAlignment="1">
      <alignment horizontal="center"/>
    </xf>
    <xf numFmtId="1" fontId="24" fillId="0" borderId="6" xfId="6" applyNumberFormat="1" applyFont="1" applyFill="1" applyBorder="1" applyAlignment="1">
      <alignment horizontal="right"/>
    </xf>
    <xf numFmtId="0" fontId="24" fillId="0" borderId="6" xfId="6" applyNumberFormat="1" applyFont="1" applyFill="1" applyBorder="1" applyAlignment="1" applyProtection="1">
      <alignment horizontal="center"/>
      <protection locked="0"/>
    </xf>
    <xf numFmtId="0" fontId="32" fillId="0" borderId="2" xfId="6" applyFont="1" applyFill="1" applyBorder="1"/>
    <xf numFmtId="0" fontId="32" fillId="0" borderId="3" xfId="6" applyFont="1" applyFill="1" applyBorder="1"/>
    <xf numFmtId="0" fontId="24" fillId="0" borderId="41" xfId="6" applyFont="1" applyFill="1" applyBorder="1" applyAlignment="1">
      <alignment horizontal="center"/>
    </xf>
    <xf numFmtId="0" fontId="24" fillId="0" borderId="3" xfId="6" applyFont="1" applyFill="1" applyBorder="1"/>
    <xf numFmtId="0" fontId="24" fillId="0" borderId="32" xfId="6" applyFont="1" applyFill="1" applyBorder="1" applyAlignment="1">
      <alignment horizontal="center"/>
    </xf>
    <xf numFmtId="0" fontId="24" fillId="0" borderId="60" xfId="6" applyFont="1" applyFill="1" applyBorder="1"/>
    <xf numFmtId="164" fontId="24" fillId="0" borderId="0" xfId="6" applyNumberFormat="1" applyFont="1" applyFill="1" applyBorder="1"/>
    <xf numFmtId="0" fontId="5" fillId="0" borderId="16" xfId="6" applyFont="1" applyFill="1" applyBorder="1" applyAlignment="1">
      <alignment textRotation="90"/>
    </xf>
    <xf numFmtId="164" fontId="5" fillId="0" borderId="0" xfId="6" applyNumberFormat="1" applyFont="1" applyFill="1" applyBorder="1"/>
    <xf numFmtId="0" fontId="5" fillId="0" borderId="32" xfId="6" applyFont="1" applyFill="1" applyBorder="1"/>
    <xf numFmtId="0" fontId="5" fillId="0" borderId="16" xfId="6" applyFont="1" applyFill="1" applyBorder="1"/>
    <xf numFmtId="0" fontId="5" fillId="0" borderId="2" xfId="6" applyFont="1" applyFill="1" applyBorder="1"/>
    <xf numFmtId="0" fontId="5" fillId="0" borderId="33" xfId="6" applyFont="1" applyFill="1" applyBorder="1"/>
    <xf numFmtId="1" fontId="5" fillId="0" borderId="36" xfId="6" applyNumberFormat="1" applyFont="1" applyFill="1" applyBorder="1" applyAlignment="1">
      <alignment horizontal="right"/>
    </xf>
    <xf numFmtId="0" fontId="5" fillId="0" borderId="32" xfId="6" applyFont="1" applyFill="1" applyBorder="1" applyAlignment="1">
      <alignment horizontal="center"/>
    </xf>
    <xf numFmtId="0" fontId="5" fillId="0" borderId="17" xfId="6" applyFont="1" applyFill="1" applyBorder="1"/>
    <xf numFmtId="0" fontId="5" fillId="0" borderId="28" xfId="6" applyFont="1" applyFill="1" applyBorder="1" applyAlignment="1">
      <alignment horizontal="left"/>
    </xf>
    <xf numFmtId="0" fontId="5" fillId="0" borderId="42" xfId="6" applyFont="1" applyFill="1" applyBorder="1"/>
    <xf numFmtId="0" fontId="5" fillId="0" borderId="28" xfId="2" applyFont="1" applyFill="1" applyBorder="1"/>
    <xf numFmtId="0" fontId="5" fillId="0" borderId="75" xfId="6" applyFont="1" applyFill="1" applyBorder="1"/>
    <xf numFmtId="0" fontId="5" fillId="0" borderId="40" xfId="6" applyFont="1" applyFill="1" applyBorder="1"/>
    <xf numFmtId="0" fontId="5" fillId="0" borderId="8" xfId="6" applyFont="1" applyFill="1" applyBorder="1"/>
    <xf numFmtId="0" fontId="5" fillId="0" borderId="6" xfId="6" applyFont="1" applyFill="1" applyBorder="1"/>
    <xf numFmtId="0" fontId="5" fillId="0" borderId="7" xfId="6" applyFont="1" applyFill="1" applyBorder="1"/>
    <xf numFmtId="1" fontId="5" fillId="0" borderId="6" xfId="6" applyNumberFormat="1" applyFont="1" applyFill="1" applyBorder="1" applyAlignment="1">
      <alignment horizontal="right"/>
    </xf>
    <xf numFmtId="0" fontId="5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6" applyNumberFormat="1" applyFont="1" applyFill="1" applyBorder="1"/>
    <xf numFmtId="0" fontId="5" fillId="0" borderId="3" xfId="6" applyFont="1" applyFill="1" applyBorder="1"/>
    <xf numFmtId="0" fontId="5" fillId="0" borderId="15" xfId="6" applyFont="1" applyFill="1" applyBorder="1"/>
    <xf numFmtId="0" fontId="5" fillId="0" borderId="29" xfId="6" applyFont="1" applyFill="1" applyBorder="1"/>
    <xf numFmtId="0" fontId="19" fillId="0" borderId="2" xfId="6" applyFont="1" applyFill="1" applyBorder="1" applyAlignment="1">
      <alignment horizontal="left"/>
    </xf>
    <xf numFmtId="0" fontId="5" fillId="0" borderId="4" xfId="6" applyFont="1" applyFill="1" applyBorder="1"/>
    <xf numFmtId="1" fontId="5" fillId="0" borderId="3" xfId="6" applyNumberFormat="1" applyFont="1" applyFill="1" applyBorder="1" applyAlignment="1">
      <alignment horizontal="right"/>
    </xf>
    <xf numFmtId="164" fontId="5" fillId="0" borderId="3" xfId="6" applyNumberFormat="1" applyFont="1" applyFill="1" applyBorder="1"/>
    <xf numFmtId="0" fontId="19" fillId="0" borderId="16" xfId="6" applyFont="1" applyFill="1" applyBorder="1" applyAlignment="1">
      <alignment horizontal="left"/>
    </xf>
    <xf numFmtId="2" fontId="18" fillId="0" borderId="17" xfId="6" applyNumberFormat="1" applyFont="1" applyFill="1" applyBorder="1" applyAlignment="1">
      <alignment horizontal="left"/>
    </xf>
    <xf numFmtId="0" fontId="19" fillId="0" borderId="43" xfId="6" applyFont="1" applyFill="1" applyBorder="1" applyAlignment="1">
      <alignment horizontal="left"/>
    </xf>
    <xf numFmtId="0" fontId="5" fillId="0" borderId="1" xfId="6" applyFont="1" applyFill="1" applyBorder="1"/>
    <xf numFmtId="2" fontId="18" fillId="0" borderId="18" xfId="6" applyNumberFormat="1" applyFont="1" applyFill="1" applyBorder="1" applyAlignment="1">
      <alignment horizontal="left"/>
    </xf>
    <xf numFmtId="0" fontId="5" fillId="0" borderId="18" xfId="6" applyFont="1" applyFill="1" applyBorder="1"/>
    <xf numFmtId="0" fontId="17" fillId="0" borderId="2" xfId="6" applyFont="1" applyFill="1" applyBorder="1"/>
    <xf numFmtId="0" fontId="31" fillId="0" borderId="3" xfId="6" applyFont="1" applyFill="1" applyBorder="1" applyAlignment="1">
      <alignment horizontal="center"/>
    </xf>
    <xf numFmtId="2" fontId="5" fillId="0" borderId="0" xfId="6" applyNumberFormat="1" applyFont="1" applyFill="1" applyBorder="1"/>
    <xf numFmtId="1" fontId="5" fillId="0" borderId="0" xfId="6" applyNumberFormat="1" applyFont="1" applyFill="1" applyBorder="1"/>
    <xf numFmtId="1" fontId="5" fillId="0" borderId="0" xfId="6" applyNumberFormat="1" applyFont="1" applyFill="1" applyBorder="1" applyProtection="1">
      <protection locked="0"/>
    </xf>
    <xf numFmtId="0" fontId="17" fillId="0" borderId="0" xfId="6" applyFont="1" applyFill="1" applyBorder="1"/>
    <xf numFmtId="0" fontId="19" fillId="0" borderId="0" xfId="6" applyFont="1" applyFill="1" applyBorder="1" applyAlignment="1">
      <alignment horizontal="center"/>
    </xf>
    <xf numFmtId="0" fontId="5" fillId="0" borderId="15" xfId="6" applyFont="1" applyFill="1" applyBorder="1" applyAlignment="1">
      <alignment horizontal="left"/>
    </xf>
    <xf numFmtId="49" fontId="5" fillId="0" borderId="76" xfId="9" applyNumberFormat="1" applyFont="1" applyFill="1" applyBorder="1" applyAlignment="1">
      <alignment horizontal="left"/>
    </xf>
    <xf numFmtId="0" fontId="17" fillId="0" borderId="48" xfId="6" applyFont="1" applyFill="1" applyBorder="1"/>
    <xf numFmtId="2" fontId="34" fillId="0" borderId="12" xfId="6" applyNumberFormat="1" applyFont="1" applyFill="1" applyBorder="1"/>
    <xf numFmtId="1" fontId="34" fillId="0" borderId="13" xfId="6" applyNumberFormat="1" applyFont="1" applyFill="1" applyBorder="1"/>
    <xf numFmtId="2" fontId="34" fillId="0" borderId="13" xfId="6" applyNumberFormat="1" applyFont="1" applyFill="1" applyBorder="1"/>
    <xf numFmtId="1" fontId="34" fillId="0" borderId="14" xfId="6" applyNumberFormat="1" applyFont="1" applyFill="1" applyBorder="1"/>
    <xf numFmtId="0" fontId="5" fillId="0" borderId="58" xfId="6" applyFont="1" applyFill="1" applyBorder="1" applyAlignment="1">
      <alignment horizontal="left"/>
    </xf>
    <xf numFmtId="49" fontId="5" fillId="0" borderId="77" xfId="9" applyNumberFormat="1" applyFont="1" applyFill="1" applyBorder="1" applyAlignment="1">
      <alignment horizontal="left"/>
    </xf>
    <xf numFmtId="0" fontId="17" fillId="0" borderId="60" xfId="6" applyFont="1" applyFill="1" applyBorder="1"/>
    <xf numFmtId="2" fontId="34" fillId="0" borderId="58" xfId="6" applyNumberFormat="1" applyFont="1" applyFill="1" applyBorder="1"/>
    <xf numFmtId="1" fontId="34" fillId="0" borderId="56" xfId="6" applyNumberFormat="1" applyFont="1" applyFill="1" applyBorder="1"/>
    <xf numFmtId="2" fontId="34" fillId="0" borderId="56" xfId="6" applyNumberFormat="1" applyFont="1" applyFill="1" applyBorder="1"/>
    <xf numFmtId="1" fontId="34" fillId="0" borderId="57" xfId="6" applyNumberFormat="1" applyFont="1" applyFill="1" applyBorder="1"/>
    <xf numFmtId="49" fontId="5" fillId="0" borderId="52" xfId="9" applyNumberFormat="1" applyFont="1" applyFill="1" applyBorder="1" applyAlignment="1">
      <alignment horizontal="left"/>
    </xf>
    <xf numFmtId="49" fontId="5" fillId="0" borderId="52" xfId="9" applyNumberFormat="1" applyFont="1" applyFill="1" applyBorder="1"/>
    <xf numFmtId="0" fontId="5" fillId="0" borderId="44" xfId="6" applyFont="1" applyFill="1" applyBorder="1" applyAlignment="1">
      <alignment horizontal="left"/>
    </xf>
    <xf numFmtId="49" fontId="5" fillId="0" borderId="78" xfId="9" applyNumberFormat="1" applyFont="1" applyFill="1" applyBorder="1"/>
    <xf numFmtId="0" fontId="17" fillId="0" borderId="62" xfId="6" applyFont="1" applyFill="1" applyBorder="1"/>
    <xf numFmtId="2" fontId="34" fillId="0" borderId="19" xfId="6" applyNumberFormat="1" applyFont="1" applyFill="1" applyBorder="1"/>
    <xf numFmtId="1" fontId="34" fillId="0" borderId="20" xfId="6" applyNumberFormat="1" applyFont="1" applyFill="1" applyBorder="1"/>
    <xf numFmtId="2" fontId="34" fillId="0" borderId="20" xfId="6" applyNumberFormat="1" applyFont="1" applyFill="1" applyBorder="1"/>
    <xf numFmtId="1" fontId="34" fillId="0" borderId="21" xfId="6" applyNumberFormat="1" applyFont="1" applyFill="1" applyBorder="1"/>
    <xf numFmtId="0" fontId="5" fillId="0" borderId="48" xfId="6" applyFont="1" applyFill="1" applyBorder="1"/>
    <xf numFmtId="0" fontId="17" fillId="0" borderId="33" xfId="6" applyFont="1" applyFill="1" applyBorder="1"/>
    <xf numFmtId="2" fontId="5" fillId="0" borderId="42" xfId="6" applyNumberFormat="1" applyFont="1" applyFill="1" applyBorder="1"/>
    <xf numFmtId="1" fontId="5" fillId="0" borderId="42" xfId="6" applyNumberFormat="1" applyFont="1" applyFill="1" applyBorder="1"/>
    <xf numFmtId="1" fontId="5" fillId="0" borderId="37" xfId="6" applyNumberFormat="1" applyFont="1" applyFill="1" applyBorder="1"/>
    <xf numFmtId="0" fontId="5" fillId="0" borderId="62" xfId="6" applyFont="1" applyFill="1" applyBorder="1"/>
    <xf numFmtId="0" fontId="17" fillId="0" borderId="45" xfId="6" applyFont="1" applyFill="1" applyBorder="1"/>
    <xf numFmtId="2" fontId="5" fillId="0" borderId="44" xfId="6" applyNumberFormat="1" applyFont="1" applyFill="1" applyBorder="1"/>
    <xf numFmtId="1" fontId="5" fillId="0" borderId="62" xfId="6" applyNumberFormat="1" applyFont="1" applyFill="1" applyBorder="1"/>
    <xf numFmtId="2" fontId="5" fillId="0" borderId="62" xfId="6" applyNumberFormat="1" applyFont="1" applyFill="1" applyBorder="1"/>
    <xf numFmtId="1" fontId="5" fillId="0" borderId="45" xfId="6" applyNumberFormat="1" applyFont="1" applyFill="1" applyBorder="1"/>
    <xf numFmtId="0" fontId="17" fillId="0" borderId="6" xfId="6" applyFont="1" applyFill="1" applyBorder="1"/>
    <xf numFmtId="2" fontId="5" fillId="0" borderId="6" xfId="6" applyNumberFormat="1" applyFont="1" applyFill="1" applyBorder="1"/>
    <xf numFmtId="1" fontId="5" fillId="0" borderId="6" xfId="6" applyNumberFormat="1" applyFont="1" applyFill="1" applyBorder="1"/>
    <xf numFmtId="1" fontId="5" fillId="0" borderId="7" xfId="6" applyNumberFormat="1" applyFont="1" applyFill="1" applyBorder="1"/>
    <xf numFmtId="2" fontId="17" fillId="0" borderId="0" xfId="6" applyNumberFormat="1" applyFont="1" applyFill="1" applyBorder="1"/>
    <xf numFmtId="1" fontId="17" fillId="0" borderId="0" xfId="6" applyNumberFormat="1" applyFont="1" applyFill="1" applyBorder="1"/>
    <xf numFmtId="0" fontId="5" fillId="0" borderId="9" xfId="6" applyFont="1" applyFill="1" applyBorder="1" applyAlignment="1">
      <alignment horizontal="left"/>
    </xf>
    <xf numFmtId="0" fontId="5" fillId="0" borderId="76" xfId="9" applyFont="1" applyFill="1" applyBorder="1"/>
    <xf numFmtId="164" fontId="5" fillId="0" borderId="49" xfId="6" applyNumberFormat="1" applyFont="1" applyFill="1" applyBorder="1"/>
    <xf numFmtId="1" fontId="5" fillId="0" borderId="10" xfId="6" applyNumberFormat="1" applyFont="1" applyFill="1" applyBorder="1"/>
    <xf numFmtId="164" fontId="5" fillId="0" borderId="10" xfId="6" applyNumberFormat="1" applyFont="1" applyFill="1" applyBorder="1"/>
    <xf numFmtId="0" fontId="17" fillId="0" borderId="37" xfId="6" applyFont="1" applyFill="1" applyBorder="1"/>
    <xf numFmtId="49" fontId="5" fillId="0" borderId="77" xfId="9" applyNumberFormat="1" applyFont="1" applyFill="1" applyBorder="1"/>
    <xf numFmtId="164" fontId="34" fillId="0" borderId="59" xfId="6" applyNumberFormat="1" applyFont="1" applyFill="1" applyBorder="1"/>
    <xf numFmtId="164" fontId="34" fillId="0" borderId="56" xfId="6" applyNumberFormat="1" applyFont="1" applyFill="1" applyBorder="1"/>
    <xf numFmtId="0" fontId="5" fillId="0" borderId="51" xfId="6" applyFont="1" applyFill="1" applyBorder="1" applyAlignment="1">
      <alignment horizontal="left"/>
    </xf>
    <xf numFmtId="2" fontId="5" fillId="0" borderId="48" xfId="6" applyNumberFormat="1" applyFont="1" applyFill="1" applyBorder="1"/>
    <xf numFmtId="1" fontId="5" fillId="0" borderId="48" xfId="6" applyNumberFormat="1" applyFont="1" applyFill="1" applyBorder="1"/>
    <xf numFmtId="1" fontId="5" fillId="0" borderId="33" xfId="6" applyNumberFormat="1" applyFont="1" applyFill="1" applyBorder="1"/>
    <xf numFmtId="0" fontId="5" fillId="0" borderId="79" xfId="5" applyFont="1" applyFill="1" applyBorder="1" applyAlignment="1"/>
    <xf numFmtId="0" fontId="17" fillId="0" borderId="80" xfId="6" applyFont="1" applyFill="1" applyBorder="1"/>
    <xf numFmtId="2" fontId="5" fillId="0" borderId="79" xfId="6" applyNumberFormat="1" applyFont="1" applyFill="1" applyBorder="1"/>
    <xf numFmtId="1" fontId="5" fillId="0" borderId="75" xfId="6" applyNumberFormat="1" applyFont="1" applyFill="1" applyBorder="1"/>
    <xf numFmtId="2" fontId="5" fillId="0" borderId="75" xfId="6" applyNumberFormat="1" applyFont="1" applyFill="1" applyBorder="1"/>
    <xf numFmtId="0" fontId="5" fillId="0" borderId="0" xfId="5" applyFont="1" applyFill="1" applyBorder="1"/>
    <xf numFmtId="0" fontId="5" fillId="0" borderId="43" xfId="6" applyFont="1" applyFill="1" applyBorder="1"/>
    <xf numFmtId="0" fontId="19" fillId="0" borderId="0" xfId="6" applyFont="1" applyFill="1" applyBorder="1"/>
    <xf numFmtId="0" fontId="17" fillId="0" borderId="0" xfId="6" applyFont="1" applyFill="1" applyBorder="1" applyAlignment="1">
      <alignment horizontal="centerContinuous"/>
    </xf>
    <xf numFmtId="2" fontId="19" fillId="0" borderId="0" xfId="6" applyNumberFormat="1" applyFont="1" applyFill="1" applyBorder="1" applyAlignment="1">
      <alignment horizontal="centerContinuous"/>
    </xf>
    <xf numFmtId="0" fontId="19" fillId="0" borderId="0" xfId="6" applyFont="1" applyFill="1" applyBorder="1" applyAlignment="1">
      <alignment horizontal="centerContinuous"/>
    </xf>
    <xf numFmtId="0" fontId="5" fillId="0" borderId="0" xfId="6" applyFont="1" applyFill="1" applyBorder="1" applyAlignment="1">
      <alignment horizontal="centerContinuous"/>
    </xf>
    <xf numFmtId="0" fontId="5" fillId="0" borderId="41" xfId="6" applyFont="1" applyFill="1" applyBorder="1"/>
    <xf numFmtId="0" fontId="19" fillId="0" borderId="15" xfId="6" applyFont="1" applyFill="1" applyBorder="1"/>
    <xf numFmtId="165" fontId="34" fillId="0" borderId="36" xfId="6" applyNumberFormat="1" applyFont="1" applyFill="1" applyBorder="1" applyAlignment="1">
      <alignment horizontal="right"/>
    </xf>
    <xf numFmtId="49" fontId="34" fillId="0" borderId="67" xfId="6" applyNumberFormat="1" applyFont="1" applyFill="1" applyBorder="1" applyAlignment="1">
      <alignment horizontal="center"/>
    </xf>
    <xf numFmtId="165" fontId="34" fillId="0" borderId="35" xfId="6" applyNumberFormat="1" applyFont="1" applyFill="1" applyBorder="1" applyAlignment="1">
      <alignment horizontal="left"/>
    </xf>
    <xf numFmtId="0" fontId="19" fillId="0" borderId="28" xfId="6" applyFont="1" applyFill="1" applyBorder="1"/>
    <xf numFmtId="0" fontId="5" fillId="0" borderId="60" xfId="6" applyFont="1" applyFill="1" applyBorder="1"/>
    <xf numFmtId="0" fontId="19" fillId="0" borderId="60" xfId="6" applyFont="1" applyFill="1" applyBorder="1"/>
    <xf numFmtId="165" fontId="34" fillId="0" borderId="43" xfId="6" applyNumberFormat="1" applyFont="1" applyFill="1" applyBorder="1" applyAlignment="1">
      <alignment horizontal="right"/>
    </xf>
    <xf numFmtId="49" fontId="34" fillId="0" borderId="1" xfId="6" applyNumberFormat="1" applyFont="1" applyFill="1" applyBorder="1" applyAlignment="1">
      <alignment horizontal="center"/>
    </xf>
    <xf numFmtId="165" fontId="34" fillId="0" borderId="18" xfId="6" applyNumberFormat="1" applyFont="1" applyFill="1" applyBorder="1" applyAlignment="1">
      <alignment horizontal="left"/>
    </xf>
    <xf numFmtId="2" fontId="19" fillId="0" borderId="68" xfId="6" applyNumberFormat="1" applyFont="1" applyFill="1" applyBorder="1" applyAlignment="1"/>
    <xf numFmtId="0" fontId="19" fillId="0" borderId="69" xfId="6" applyFont="1" applyFill="1" applyBorder="1"/>
    <xf numFmtId="0" fontId="5" fillId="0" borderId="69" xfId="6" applyFont="1" applyFill="1" applyBorder="1"/>
    <xf numFmtId="0" fontId="34" fillId="0" borderId="69" xfId="6" applyFont="1" applyFill="1" applyBorder="1" applyAlignment="1">
      <alignment horizontal="right"/>
    </xf>
    <xf numFmtId="164" fontId="34" fillId="0" borderId="70" xfId="6" applyNumberFormat="1" applyFont="1" applyFill="1" applyBorder="1" applyAlignment="1">
      <alignment horizontal="left"/>
    </xf>
    <xf numFmtId="0" fontId="34" fillId="0" borderId="4" xfId="6" applyFont="1" applyFill="1" applyBorder="1" applyAlignment="1">
      <alignment horizontal="left"/>
    </xf>
    <xf numFmtId="0" fontId="34" fillId="0" borderId="0" xfId="6" applyFont="1" applyFill="1" applyBorder="1" applyAlignment="1">
      <alignment horizontal="right"/>
    </xf>
    <xf numFmtId="0" fontId="34" fillId="0" borderId="0" xfId="6" applyFont="1" applyFill="1" applyBorder="1" applyAlignment="1">
      <alignment horizontal="centerContinuous"/>
    </xf>
    <xf numFmtId="0" fontId="34" fillId="0" borderId="0" xfId="6" applyFont="1" applyFill="1" applyBorder="1" applyAlignment="1">
      <alignment horizontal="left"/>
    </xf>
    <xf numFmtId="0" fontId="34" fillId="0" borderId="2" xfId="6" applyFont="1" applyFill="1" applyBorder="1" applyAlignment="1">
      <alignment horizontal="right"/>
    </xf>
    <xf numFmtId="0" fontId="34" fillId="0" borderId="3" xfId="6" applyFont="1" applyFill="1" applyBorder="1"/>
    <xf numFmtId="0" fontId="34" fillId="0" borderId="17" xfId="6" applyFont="1" applyFill="1" applyBorder="1" applyAlignment="1">
      <alignment horizontal="left"/>
    </xf>
    <xf numFmtId="0" fontId="18" fillId="0" borderId="43" xfId="6" applyFont="1" applyFill="1" applyBorder="1" applyAlignment="1">
      <alignment horizontal="left"/>
    </xf>
    <xf numFmtId="0" fontId="19" fillId="0" borderId="1" xfId="6" applyFont="1" applyFill="1" applyBorder="1" applyAlignment="1">
      <alignment horizontal="centerContinuous"/>
    </xf>
    <xf numFmtId="0" fontId="19" fillId="0" borderId="1" xfId="6" applyFont="1" applyFill="1" applyBorder="1"/>
    <xf numFmtId="2" fontId="19" fillId="0" borderId="1" xfId="6" applyNumberFormat="1" applyFont="1" applyFill="1" applyBorder="1" applyAlignment="1">
      <alignment horizontal="left"/>
    </xf>
    <xf numFmtId="2" fontId="19" fillId="0" borderId="1" xfId="6" applyNumberFormat="1" applyFont="1" applyFill="1" applyBorder="1" applyAlignment="1">
      <alignment horizontal="center"/>
    </xf>
    <xf numFmtId="0" fontId="19" fillId="0" borderId="1" xfId="6" applyFont="1" applyFill="1" applyBorder="1" applyAlignment="1">
      <alignment horizontal="left"/>
    </xf>
    <xf numFmtId="0" fontId="19" fillId="0" borderId="18" xfId="6" applyFont="1" applyFill="1" applyBorder="1" applyAlignment="1">
      <alignment horizontal="left"/>
    </xf>
    <xf numFmtId="0" fontId="19" fillId="0" borderId="0" xfId="6" applyFont="1" applyFill="1" applyBorder="1" applyAlignment="1">
      <alignment horizontal="left"/>
    </xf>
    <xf numFmtId="0" fontId="19" fillId="0" borderId="17" xfId="6" applyFont="1" applyFill="1" applyBorder="1" applyAlignment="1">
      <alignment horizontal="left"/>
    </xf>
    <xf numFmtId="2" fontId="35" fillId="0" borderId="2" xfId="6" applyNumberFormat="1" applyFont="1" applyFill="1" applyBorder="1" applyAlignment="1">
      <alignment horizontal="right"/>
    </xf>
    <xf numFmtId="49" fontId="35" fillId="0" borderId="3" xfId="6" applyNumberFormat="1" applyFont="1" applyFill="1" applyBorder="1" applyAlignment="1">
      <alignment horizontal="center"/>
    </xf>
    <xf numFmtId="2" fontId="35" fillId="0" borderId="4" xfId="6" applyNumberFormat="1" applyFont="1" applyFill="1" applyBorder="1" applyAlignment="1">
      <alignment horizontal="left"/>
    </xf>
    <xf numFmtId="0" fontId="5" fillId="0" borderId="32" xfId="6" applyFont="1" applyFill="1" applyBorder="1" applyAlignment="1"/>
    <xf numFmtId="0" fontId="19" fillId="0" borderId="32" xfId="6" applyFont="1" applyFill="1" applyBorder="1" applyAlignment="1"/>
    <xf numFmtId="2" fontId="19" fillId="0" borderId="68" xfId="6" applyNumberFormat="1" applyFont="1" applyFill="1" applyBorder="1" applyAlignment="1">
      <alignment horizontal="center"/>
    </xf>
    <xf numFmtId="165" fontId="34" fillId="0" borderId="4" xfId="6" applyNumberFormat="1" applyFont="1" applyFill="1" applyBorder="1" applyAlignment="1">
      <alignment horizontal="left"/>
    </xf>
    <xf numFmtId="165" fontId="34" fillId="0" borderId="0" xfId="6" applyNumberFormat="1" applyFont="1" applyFill="1" applyBorder="1" applyAlignment="1">
      <alignment horizontal="right"/>
    </xf>
    <xf numFmtId="0" fontId="34" fillId="0" borderId="0" xfId="6" applyFont="1" applyFill="1" applyBorder="1" applyAlignment="1"/>
    <xf numFmtId="165" fontId="34" fillId="0" borderId="17" xfId="6" applyNumberFormat="1" applyFont="1" applyFill="1" applyBorder="1" applyAlignment="1">
      <alignment horizontal="left"/>
    </xf>
    <xf numFmtId="165" fontId="34" fillId="0" borderId="2" xfId="6" applyNumberFormat="1" applyFont="1" applyFill="1" applyBorder="1" applyAlignment="1">
      <alignment horizontal="right"/>
    </xf>
    <xf numFmtId="0" fontId="34" fillId="0" borderId="3" xfId="6" applyFont="1" applyFill="1" applyBorder="1" applyAlignment="1"/>
    <xf numFmtId="0" fontId="18" fillId="0" borderId="16" xfId="6" applyFont="1" applyFill="1" applyBorder="1" applyAlignment="1">
      <alignment horizontal="left"/>
    </xf>
    <xf numFmtId="1" fontId="19" fillId="0" borderId="17" xfId="6" applyNumberFormat="1" applyFont="1" applyFill="1" applyBorder="1" applyAlignment="1">
      <alignment horizontal="left"/>
    </xf>
    <xf numFmtId="2" fontId="35" fillId="0" borderId="8" xfId="6" applyNumberFormat="1" applyFont="1" applyFill="1" applyBorder="1" applyAlignment="1">
      <alignment horizontal="right"/>
    </xf>
    <xf numFmtId="49" fontId="35" fillId="0" borderId="6" xfId="6" applyNumberFormat="1" applyFont="1" applyFill="1" applyBorder="1" applyAlignment="1">
      <alignment horizontal="center"/>
    </xf>
    <xf numFmtId="2" fontId="35" fillId="0" borderId="7" xfId="6" applyNumberFormat="1" applyFont="1" applyFill="1" applyBorder="1" applyAlignment="1">
      <alignment horizontal="left"/>
    </xf>
    <xf numFmtId="2" fontId="25" fillId="0" borderId="0" xfId="0" applyNumberFormat="1" applyFont="1" applyFill="1"/>
    <xf numFmtId="0" fontId="17" fillId="0" borderId="16" xfId="6" applyFont="1" applyFill="1" applyBorder="1"/>
    <xf numFmtId="0" fontId="31" fillId="0" borderId="0" xfId="6" applyFont="1" applyFill="1" applyBorder="1"/>
    <xf numFmtId="0" fontId="17" fillId="0" borderId="0" xfId="6" applyFont="1" applyFill="1" applyBorder="1" applyAlignment="1">
      <alignment horizontal="center"/>
    </xf>
    <xf numFmtId="0" fontId="19" fillId="0" borderId="2" xfId="6" applyFont="1" applyFill="1" applyBorder="1" applyAlignment="1">
      <alignment horizontal="right"/>
    </xf>
    <xf numFmtId="1" fontId="19" fillId="0" borderId="3" xfId="6" applyNumberFormat="1" applyFont="1" applyFill="1" applyBorder="1" applyAlignment="1"/>
    <xf numFmtId="0" fontId="19" fillId="0" borderId="4" xfId="6" applyFont="1" applyFill="1" applyBorder="1" applyAlignment="1">
      <alignment horizontal="left"/>
    </xf>
    <xf numFmtId="0" fontId="19" fillId="0" borderId="3" xfId="6" applyFont="1" applyFill="1" applyBorder="1" applyAlignment="1">
      <alignment horizontal="right"/>
    </xf>
    <xf numFmtId="0" fontId="19" fillId="0" borderId="3" xfId="6" applyFont="1" applyFill="1" applyBorder="1" applyAlignment="1"/>
    <xf numFmtId="0" fontId="17" fillId="0" borderId="43" xfId="6" applyFont="1" applyFill="1" applyBorder="1"/>
    <xf numFmtId="0" fontId="17" fillId="0" borderId="1" xfId="6" applyFont="1" applyFill="1" applyBorder="1"/>
    <xf numFmtId="0" fontId="17" fillId="0" borderId="1" xfId="6" applyFont="1" applyFill="1" applyBorder="1" applyAlignment="1">
      <alignment horizontal="center"/>
    </xf>
    <xf numFmtId="2" fontId="17" fillId="0" borderId="43" xfId="6" applyNumberFormat="1" applyFont="1" applyFill="1" applyBorder="1" applyAlignment="1">
      <alignment horizontal="right"/>
    </xf>
    <xf numFmtId="2" fontId="36" fillId="0" borderId="1" xfId="6" applyNumberFormat="1" applyFont="1" applyFill="1" applyBorder="1" applyAlignment="1">
      <alignment horizontal="center"/>
    </xf>
    <xf numFmtId="2" fontId="17" fillId="0" borderId="18" xfId="6" applyNumberFormat="1" applyFont="1" applyFill="1" applyBorder="1" applyAlignment="1">
      <alignment horizontal="left"/>
    </xf>
    <xf numFmtId="0" fontId="37" fillId="0" borderId="0" xfId="6" applyFont="1" applyFill="1"/>
    <xf numFmtId="0" fontId="37" fillId="0" borderId="0" xfId="0" applyFont="1" applyFill="1"/>
    <xf numFmtId="2" fontId="37" fillId="0" borderId="0" xfId="0" applyNumberFormat="1" applyFont="1" applyFill="1"/>
    <xf numFmtId="2" fontId="16" fillId="0" borderId="0" xfId="6" applyNumberFormat="1" applyFont="1" applyFill="1"/>
    <xf numFmtId="0" fontId="39" fillId="0" borderId="0" xfId="2" applyFont="1" applyFill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left"/>
    </xf>
    <xf numFmtId="0" fontId="5" fillId="0" borderId="37" xfId="0" applyFont="1" applyFill="1" applyBorder="1"/>
    <xf numFmtId="164" fontId="5" fillId="0" borderId="35" xfId="4" applyNumberFormat="1" applyFont="1" applyFill="1" applyBorder="1" applyAlignment="1">
      <alignment horizontal="right"/>
    </xf>
    <xf numFmtId="164" fontId="5" fillId="0" borderId="36" xfId="4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37" xfId="1" applyFill="1" applyBorder="1"/>
    <xf numFmtId="0" fontId="5" fillId="0" borderId="40" xfId="1" applyFill="1" applyBorder="1" applyAlignment="1">
      <alignment horizontal="center"/>
    </xf>
    <xf numFmtId="0" fontId="14" fillId="0" borderId="3" xfId="1" applyFont="1" applyFill="1" applyBorder="1"/>
    <xf numFmtId="0" fontId="5" fillId="0" borderId="41" xfId="1" applyFill="1" applyBorder="1" applyAlignment="1">
      <alignment horizontal="center"/>
    </xf>
    <xf numFmtId="0" fontId="5" fillId="0" borderId="32" xfId="1" applyFill="1" applyBorder="1" applyAlignment="1">
      <alignment horizontal="center"/>
    </xf>
    <xf numFmtId="0" fontId="5" fillId="0" borderId="42" xfId="0" applyFont="1" applyFill="1" applyBorder="1"/>
    <xf numFmtId="2" fontId="18" fillId="0" borderId="18" xfId="1" applyNumberFormat="1" applyFont="1" applyFill="1" applyBorder="1" applyAlignment="1">
      <alignment horizontal="left"/>
    </xf>
    <xf numFmtId="0" fontId="14" fillId="0" borderId="42" xfId="1" applyFont="1" applyFill="1" applyBorder="1"/>
    <xf numFmtId="0" fontId="10" fillId="0" borderId="17" xfId="1" applyFont="1" applyFill="1" applyBorder="1" applyAlignment="1">
      <alignment horizontal="center"/>
    </xf>
    <xf numFmtId="0" fontId="10" fillId="0" borderId="81" xfId="1" applyFont="1" applyBorder="1"/>
    <xf numFmtId="0" fontId="10" fillId="0" borderId="82" xfId="1" applyFont="1" applyBorder="1"/>
    <xf numFmtId="0" fontId="10" fillId="0" borderId="83" xfId="1" applyFont="1" applyBorder="1"/>
    <xf numFmtId="49" fontId="5" fillId="0" borderId="60" xfId="1" applyNumberFormat="1" applyFont="1" applyBorder="1" applyAlignment="1">
      <alignment horizontal="left"/>
    </xf>
    <xf numFmtId="2" fontId="19" fillId="0" borderId="58" xfId="1" applyNumberFormat="1" applyFont="1" applyFill="1" applyBorder="1"/>
    <xf numFmtId="1" fontId="19" fillId="0" borderId="59" xfId="1" applyNumberFormat="1" applyFont="1" applyFill="1" applyBorder="1"/>
    <xf numFmtId="164" fontId="19" fillId="0" borderId="37" xfId="1" applyNumberFormat="1" applyFont="1" applyFill="1" applyBorder="1"/>
    <xf numFmtId="2" fontId="19" fillId="0" borderId="51" xfId="1" applyNumberFormat="1" applyFont="1" applyFill="1" applyBorder="1"/>
    <xf numFmtId="1" fontId="19" fillId="0" borderId="53" xfId="1" applyNumberFormat="1" applyFont="1" applyFill="1" applyBorder="1"/>
    <xf numFmtId="2" fontId="20" fillId="0" borderId="70" xfId="1" applyNumberFormat="1" applyFont="1" applyFill="1" applyBorder="1" applyAlignment="1">
      <alignment horizontal="left"/>
    </xf>
    <xf numFmtId="164" fontId="10" fillId="0" borderId="1" xfId="1" applyNumberFormat="1" applyFont="1" applyFill="1" applyBorder="1"/>
    <xf numFmtId="164" fontId="10" fillId="0" borderId="0" xfId="1" applyNumberFormat="1" applyFont="1" applyFill="1" applyBorder="1"/>
    <xf numFmtId="0" fontId="5" fillId="0" borderId="0" xfId="1" applyFill="1" applyBorder="1" applyAlignment="1">
      <alignment horizontal="left"/>
    </xf>
    <xf numFmtId="0" fontId="14" fillId="0" borderId="2" xfId="2" applyFont="1" applyFill="1" applyBorder="1" applyAlignment="1">
      <alignment horizontal="center"/>
    </xf>
    <xf numFmtId="0" fontId="15" fillId="0" borderId="41" xfId="1" applyFont="1" applyFill="1" applyBorder="1" applyAlignment="1">
      <alignment horizontal="center"/>
    </xf>
    <xf numFmtId="2" fontId="13" fillId="0" borderId="35" xfId="1" applyNumberFormat="1" applyFont="1" applyFill="1" applyBorder="1"/>
    <xf numFmtId="164" fontId="5" fillId="0" borderId="17" xfId="1" applyNumberFormat="1" applyFill="1" applyBorder="1"/>
    <xf numFmtId="0" fontId="5" fillId="0" borderId="28" xfId="1" applyFill="1" applyBorder="1"/>
    <xf numFmtId="1" fontId="13" fillId="0" borderId="6" xfId="1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5" fillId="0" borderId="26" xfId="1" applyNumberFormat="1" applyFont="1" applyFill="1" applyBorder="1" applyProtection="1">
      <protection locked="0"/>
    </xf>
    <xf numFmtId="164" fontId="5" fillId="0" borderId="39" xfId="1" applyNumberFormat="1" applyFont="1" applyFill="1" applyBorder="1"/>
    <xf numFmtId="164" fontId="5" fillId="0" borderId="38" xfId="1" applyNumberFormat="1" applyFont="1" applyFill="1" applyBorder="1" applyProtection="1">
      <protection locked="0"/>
    </xf>
    <xf numFmtId="1" fontId="13" fillId="0" borderId="6" xfId="1" applyNumberFormat="1" applyFont="1" applyFill="1" applyBorder="1" applyAlignment="1">
      <alignment horizontal="right"/>
    </xf>
    <xf numFmtId="0" fontId="13" fillId="0" borderId="6" xfId="1" applyNumberFormat="1" applyFont="1" applyFill="1" applyBorder="1" applyProtection="1">
      <protection locked="0"/>
    </xf>
    <xf numFmtId="0" fontId="13" fillId="0" borderId="7" xfId="1" applyNumberFormat="1" applyFont="1" applyFill="1" applyBorder="1"/>
    <xf numFmtId="164" fontId="5" fillId="0" borderId="0" xfId="1" applyNumberFormat="1" applyFill="1" applyBorder="1"/>
    <xf numFmtId="164" fontId="5" fillId="0" borderId="27" xfId="1" applyNumberFormat="1" applyFont="1" applyFill="1" applyBorder="1" applyProtection="1">
      <protection locked="0"/>
    </xf>
    <xf numFmtId="0" fontId="5" fillId="0" borderId="75" xfId="1" applyFill="1" applyBorder="1"/>
    <xf numFmtId="0" fontId="5" fillId="0" borderId="84" xfId="1" applyFill="1" applyBorder="1"/>
    <xf numFmtId="1" fontId="13" fillId="0" borderId="85" xfId="1" applyNumberFormat="1" applyFont="1" applyFill="1" applyBorder="1" applyAlignment="1">
      <alignment horizontal="right"/>
    </xf>
    <xf numFmtId="2" fontId="13" fillId="0" borderId="86" xfId="1" applyNumberFormat="1" applyFont="1" applyFill="1" applyBorder="1"/>
    <xf numFmtId="2" fontId="13" fillId="0" borderId="87" xfId="1" applyNumberFormat="1" applyFont="1" applyFill="1" applyBorder="1"/>
    <xf numFmtId="1" fontId="13" fillId="0" borderId="3" xfId="1" applyNumberFormat="1" applyFont="1" applyFill="1" applyBorder="1" applyAlignment="1">
      <alignment horizontal="right"/>
    </xf>
    <xf numFmtId="2" fontId="13" fillId="0" borderId="3" xfId="1" applyNumberFormat="1" applyFont="1" applyFill="1" applyBorder="1"/>
    <xf numFmtId="2" fontId="13" fillId="0" borderId="4" xfId="1" applyNumberFormat="1" applyFont="1" applyFill="1" applyBorder="1"/>
    <xf numFmtId="0" fontId="13" fillId="0" borderId="1" xfId="1" applyFont="1" applyFill="1" applyBorder="1"/>
    <xf numFmtId="0" fontId="13" fillId="0" borderId="18" xfId="1" applyFont="1" applyFill="1" applyBorder="1"/>
    <xf numFmtId="0" fontId="15" fillId="0" borderId="17" xfId="1" applyFont="1" applyFill="1" applyBorder="1" applyAlignment="1">
      <alignment horizontal="center"/>
    </xf>
    <xf numFmtId="0" fontId="15" fillId="0" borderId="61" xfId="1" applyFont="1" applyBorder="1"/>
    <xf numFmtId="0" fontId="15" fillId="0" borderId="53" xfId="1" applyFont="1" applyBorder="1"/>
    <xf numFmtId="0" fontId="15" fillId="0" borderId="42" xfId="1" applyFont="1" applyBorder="1"/>
    <xf numFmtId="0" fontId="15" fillId="0" borderId="37" xfId="1" applyFont="1" applyBorder="1"/>
    <xf numFmtId="1" fontId="13" fillId="0" borderId="0" xfId="1" applyNumberFormat="1" applyFont="1" applyFill="1" applyBorder="1" applyProtection="1">
      <protection locked="0"/>
    </xf>
    <xf numFmtId="2" fontId="13" fillId="0" borderId="0" xfId="1" applyNumberFormat="1" applyFont="1" applyFill="1" applyBorder="1"/>
    <xf numFmtId="0" fontId="10" fillId="0" borderId="19" xfId="1" applyFont="1" applyBorder="1"/>
    <xf numFmtId="49" fontId="5" fillId="0" borderId="42" xfId="1" applyNumberFormat="1" applyFill="1" applyBorder="1" applyAlignment="1">
      <alignment horizontal="left"/>
    </xf>
    <xf numFmtId="49" fontId="5" fillId="0" borderId="60" xfId="1" applyNumberFormat="1" applyFill="1" applyBorder="1" applyAlignment="1">
      <alignment horizontal="left"/>
    </xf>
    <xf numFmtId="49" fontId="5" fillId="0" borderId="60" xfId="1" applyNumberFormat="1" applyFont="1" applyFill="1" applyBorder="1" applyAlignment="1">
      <alignment horizontal="left"/>
    </xf>
    <xf numFmtId="2" fontId="5" fillId="0" borderId="54" xfId="1" applyNumberFormat="1" applyFill="1" applyBorder="1" applyAlignment="1">
      <alignment horizontal="right"/>
    </xf>
    <xf numFmtId="2" fontId="5" fillId="0" borderId="55" xfId="1" applyNumberFormat="1" applyFill="1" applyBorder="1" applyAlignment="1">
      <alignment horizontal="right"/>
    </xf>
    <xf numFmtId="49" fontId="5" fillId="0" borderId="62" xfId="1" applyNumberFormat="1" applyFill="1" applyBorder="1" applyAlignment="1">
      <alignment horizontal="left"/>
    </xf>
    <xf numFmtId="2" fontId="19" fillId="0" borderId="19" xfId="1" applyNumberFormat="1" applyFont="1" applyFill="1" applyBorder="1"/>
    <xf numFmtId="1" fontId="19" fillId="0" borderId="20" xfId="1" applyNumberFormat="1" applyFont="1" applyFill="1" applyBorder="1"/>
    <xf numFmtId="2" fontId="19" fillId="0" borderId="20" xfId="1" applyNumberFormat="1" applyFont="1" applyFill="1" applyBorder="1"/>
    <xf numFmtId="164" fontId="19" fillId="0" borderId="21" xfId="1" applyNumberFormat="1" applyFont="1" applyFill="1" applyBorder="1"/>
    <xf numFmtId="1" fontId="5" fillId="0" borderId="9" xfId="1" applyNumberFormat="1" applyFill="1" applyBorder="1" applyProtection="1">
      <protection locked="0"/>
    </xf>
    <xf numFmtId="1" fontId="5" fillId="0" borderId="22" xfId="1" applyNumberFormat="1" applyFill="1" applyBorder="1" applyProtection="1">
      <protection locked="0"/>
    </xf>
    <xf numFmtId="1" fontId="5" fillId="0" borderId="88" xfId="1" applyNumberFormat="1" applyFont="1" applyFill="1" applyBorder="1" applyProtection="1">
      <protection locked="0"/>
    </xf>
    <xf numFmtId="0" fontId="19" fillId="0" borderId="69" xfId="1" applyFont="1" applyFill="1" applyBorder="1"/>
    <xf numFmtId="164" fontId="10" fillId="0" borderId="70" xfId="1" applyNumberFormat="1" applyFont="1" applyFill="1" applyBorder="1" applyAlignment="1">
      <alignment horizontal="left"/>
    </xf>
    <xf numFmtId="49" fontId="24" fillId="3" borderId="89" xfId="0" applyNumberFormat="1" applyFont="1" applyFill="1" applyBorder="1" applyAlignment="1">
      <alignment horizontal="center" vertical="center" wrapText="1"/>
    </xf>
    <xf numFmtId="49" fontId="0" fillId="0" borderId="89" xfId="0" applyNumberFormat="1" applyFill="1" applyBorder="1" applyAlignment="1">
      <alignment horizontal="center" vertical="center" wrapText="1"/>
    </xf>
    <xf numFmtId="49" fontId="0" fillId="4" borderId="89" xfId="0" applyNumberFormat="1" applyFill="1" applyBorder="1" applyAlignment="1">
      <alignment horizontal="center" vertical="center" wrapText="1"/>
    </xf>
    <xf numFmtId="49" fontId="24" fillId="4" borderId="89" xfId="0" applyNumberFormat="1" applyFont="1" applyFill="1" applyBorder="1" applyAlignment="1">
      <alignment horizontal="center" vertical="center" wrapText="1"/>
    </xf>
    <xf numFmtId="49" fontId="24" fillId="5" borderId="89" xfId="0" applyNumberFormat="1" applyFont="1" applyFill="1" applyBorder="1" applyAlignment="1">
      <alignment horizontal="center" vertical="center" wrapText="1"/>
    </xf>
    <xf numFmtId="49" fontId="0" fillId="5" borderId="89" xfId="0" applyNumberFormat="1" applyFill="1" applyBorder="1" applyAlignment="1">
      <alignment horizontal="center" vertical="center" wrapText="1"/>
    </xf>
    <xf numFmtId="49" fontId="0" fillId="6" borderId="89" xfId="0" applyNumberFormat="1" applyFill="1" applyBorder="1" applyAlignment="1">
      <alignment horizontal="center" vertical="center" wrapText="1"/>
    </xf>
    <xf numFmtId="49" fontId="24" fillId="7" borderId="89" xfId="0" applyNumberFormat="1" applyFont="1" applyFill="1" applyBorder="1" applyAlignment="1">
      <alignment horizontal="center" vertical="center" wrapText="1"/>
    </xf>
    <xf numFmtId="49" fontId="0" fillId="7" borderId="89" xfId="0" applyNumberFormat="1" applyFill="1" applyBorder="1" applyAlignment="1">
      <alignment horizontal="center" vertical="center" wrapText="1"/>
    </xf>
    <xf numFmtId="49" fontId="0" fillId="8" borderId="89" xfId="0" applyNumberFormat="1" applyFill="1" applyBorder="1" applyAlignment="1">
      <alignment horizontal="center" vertical="center" wrapText="1"/>
    </xf>
    <xf numFmtId="49" fontId="24" fillId="9" borderId="89" xfId="0" applyNumberFormat="1" applyFont="1" applyFill="1" applyBorder="1" applyAlignment="1">
      <alignment horizontal="center" vertical="center" wrapText="1"/>
    </xf>
    <xf numFmtId="49" fontId="0" fillId="0" borderId="89" xfId="0" applyNumberFormat="1" applyBorder="1" applyAlignment="1">
      <alignment horizontal="center" vertical="center" wrapText="1"/>
    </xf>
    <xf numFmtId="49" fontId="24" fillId="10" borderId="89" xfId="0" applyNumberFormat="1" applyFont="1" applyFill="1" applyBorder="1" applyAlignment="1">
      <alignment horizontal="center" vertical="center" wrapText="1"/>
    </xf>
    <xf numFmtId="49" fontId="0" fillId="10" borderId="89" xfId="0" applyNumberFormat="1" applyFill="1" applyBorder="1" applyAlignment="1">
      <alignment horizontal="center" vertical="center" wrapText="1"/>
    </xf>
    <xf numFmtId="49" fontId="0" fillId="3" borderId="56" xfId="0" applyNumberForma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164" fontId="40" fillId="4" borderId="56" xfId="0" applyNumberFormat="1" applyFon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right"/>
    </xf>
    <xf numFmtId="164" fontId="5" fillId="0" borderId="34" xfId="4" applyNumberFormat="1" applyFont="1" applyFill="1" applyBorder="1" applyAlignment="1">
      <alignment horizontal="right"/>
    </xf>
    <xf numFmtId="2" fontId="18" fillId="0" borderId="4" xfId="1" applyNumberFormat="1" applyFont="1" applyFill="1" applyBorder="1" applyAlignment="1">
      <alignment horizontal="left"/>
    </xf>
    <xf numFmtId="0" fontId="2" fillId="0" borderId="56" xfId="17" applyBorder="1" applyAlignment="1">
      <alignment horizontal="center" vertical="center"/>
    </xf>
    <xf numFmtId="1" fontId="24" fillId="0" borderId="9" xfId="6" applyNumberFormat="1" applyFont="1" applyFill="1" applyBorder="1" applyAlignment="1">
      <alignment horizontal="center"/>
    </xf>
    <xf numFmtId="1" fontId="24" fillId="0" borderId="71" xfId="6" applyNumberFormat="1" applyFont="1" applyFill="1" applyBorder="1" applyAlignment="1">
      <alignment horizontal="center"/>
    </xf>
    <xf numFmtId="2" fontId="18" fillId="0" borderId="4" xfId="6" applyNumberFormat="1" applyFont="1" applyFill="1" applyBorder="1" applyAlignment="1">
      <alignment horizontal="left"/>
    </xf>
    <xf numFmtId="2" fontId="24" fillId="0" borderId="56" xfId="2" applyNumberFormat="1" applyFont="1" applyFill="1" applyBorder="1" applyAlignment="1">
      <alignment horizontal="center"/>
    </xf>
    <xf numFmtId="2" fontId="24" fillId="0" borderId="57" xfId="2" applyNumberFormat="1" applyFont="1" applyFill="1" applyBorder="1" applyAlignment="1">
      <alignment horizontal="center"/>
    </xf>
    <xf numFmtId="1" fontId="5" fillId="0" borderId="64" xfId="6" applyNumberFormat="1" applyFont="1" applyFill="1" applyBorder="1" applyAlignment="1" applyProtection="1">
      <alignment horizontal="center"/>
      <protection locked="0"/>
    </xf>
    <xf numFmtId="2" fontId="5" fillId="0" borderId="65" xfId="6" applyNumberFormat="1" applyFont="1" applyFill="1" applyBorder="1" applyAlignment="1">
      <alignment horizontal="center"/>
    </xf>
    <xf numFmtId="2" fontId="5" fillId="0" borderId="66" xfId="6" applyNumberFormat="1" applyFont="1" applyFill="1" applyBorder="1" applyAlignment="1">
      <alignment horizontal="center"/>
    </xf>
    <xf numFmtId="1" fontId="5" fillId="0" borderId="9" xfId="6" applyNumberFormat="1" applyFont="1" applyFill="1" applyBorder="1" applyAlignment="1">
      <alignment horizontal="center"/>
    </xf>
    <xf numFmtId="1" fontId="5" fillId="0" borderId="51" xfId="6" applyNumberFormat="1" applyFont="1" applyFill="1" applyBorder="1" applyAlignment="1">
      <alignment horizontal="center"/>
    </xf>
    <xf numFmtId="1" fontId="5" fillId="0" borderId="22" xfId="6" applyNumberFormat="1" applyFont="1" applyFill="1" applyBorder="1" applyAlignment="1">
      <alignment horizontal="center"/>
    </xf>
    <xf numFmtId="2" fontId="5" fillId="0" borderId="23" xfId="6" applyNumberFormat="1" applyFont="1" applyFill="1" applyBorder="1" applyAlignment="1">
      <alignment horizontal="center"/>
    </xf>
    <xf numFmtId="2" fontId="5" fillId="0" borderId="24" xfId="6" applyNumberFormat="1" applyFont="1" applyFill="1" applyBorder="1" applyAlignment="1">
      <alignment horizontal="center"/>
    </xf>
    <xf numFmtId="164" fontId="34" fillId="0" borderId="52" xfId="6" applyNumberFormat="1" applyFont="1" applyFill="1" applyBorder="1"/>
    <xf numFmtId="1" fontId="34" fillId="0" borderId="52" xfId="6" applyNumberFormat="1" applyFont="1" applyFill="1" applyBorder="1"/>
    <xf numFmtId="164" fontId="5" fillId="0" borderId="76" xfId="6" applyNumberFormat="1" applyFont="1" applyFill="1" applyBorder="1"/>
    <xf numFmtId="1" fontId="34" fillId="0" borderId="78" xfId="6" applyNumberFormat="1" applyFont="1" applyFill="1" applyBorder="1"/>
    <xf numFmtId="2" fontId="5" fillId="0" borderId="49" xfId="6" applyNumberFormat="1" applyFont="1" applyFill="1" applyBorder="1" applyAlignment="1">
      <alignment horizontal="center"/>
    </xf>
    <xf numFmtId="2" fontId="5" fillId="0" borderId="33" xfId="6" applyNumberFormat="1" applyFont="1" applyFill="1" applyBorder="1" applyAlignment="1">
      <alignment horizontal="center"/>
    </xf>
    <xf numFmtId="2" fontId="5" fillId="0" borderId="54" xfId="6" applyNumberFormat="1" applyFont="1" applyFill="1" applyBorder="1" applyAlignment="1">
      <alignment horizontal="center"/>
    </xf>
    <xf numFmtId="2" fontId="5" fillId="0" borderId="55" xfId="6" applyNumberFormat="1" applyFont="1" applyFill="1" applyBorder="1" applyAlignment="1">
      <alignment horizontal="center"/>
    </xf>
    <xf numFmtId="2" fontId="24" fillId="0" borderId="56" xfId="6" applyNumberFormat="1" applyFont="1" applyFill="1" applyBorder="1" applyAlignment="1">
      <alignment horizontal="center"/>
    </xf>
    <xf numFmtId="2" fontId="24" fillId="0" borderId="57" xfId="6" applyNumberFormat="1" applyFont="1" applyFill="1" applyBorder="1" applyAlignment="1">
      <alignment horizontal="center"/>
    </xf>
    <xf numFmtId="2" fontId="5" fillId="0" borderId="56" xfId="6" applyNumberFormat="1" applyFont="1" applyFill="1" applyBorder="1" applyAlignment="1">
      <alignment horizontal="center"/>
    </xf>
    <xf numFmtId="2" fontId="5" fillId="0" borderId="57" xfId="6" applyNumberFormat="1" applyFont="1" applyFill="1" applyBorder="1" applyAlignment="1">
      <alignment horizontal="center"/>
    </xf>
    <xf numFmtId="1" fontId="24" fillId="0" borderId="58" xfId="6" applyNumberFormat="1" applyFont="1" applyFill="1" applyBorder="1" applyAlignment="1">
      <alignment horizontal="center"/>
    </xf>
    <xf numFmtId="1" fontId="5" fillId="0" borderId="58" xfId="6" applyNumberFormat="1" applyFont="1" applyFill="1" applyBorder="1" applyAlignment="1">
      <alignment horizontal="center"/>
    </xf>
    <xf numFmtId="0" fontId="43" fillId="0" borderId="0" xfId="6" applyFont="1" applyFill="1"/>
    <xf numFmtId="0" fontId="43" fillId="0" borderId="0" xfId="6" applyFont="1" applyFill="1" applyBorder="1"/>
    <xf numFmtId="0" fontId="43" fillId="0" borderId="0" xfId="3" applyFont="1" applyFill="1" applyBorder="1"/>
    <xf numFmtId="0" fontId="44" fillId="0" borderId="0" xfId="6" applyFont="1" applyFill="1" applyBorder="1"/>
    <xf numFmtId="0" fontId="45" fillId="0" borderId="0" xfId="6" applyFont="1" applyFill="1" applyBorder="1" applyAlignment="1"/>
    <xf numFmtId="0" fontId="43" fillId="0" borderId="0" xfId="6" applyFont="1" applyFill="1" applyBorder="1" applyAlignment="1">
      <alignment horizontal="left"/>
    </xf>
    <xf numFmtId="0" fontId="46" fillId="0" borderId="0" xfId="6" applyFont="1" applyFill="1" applyAlignment="1">
      <alignment horizontal="right"/>
    </xf>
    <xf numFmtId="0" fontId="47" fillId="0" borderId="0" xfId="6" applyFont="1" applyFill="1" applyBorder="1"/>
    <xf numFmtId="0" fontId="43" fillId="0" borderId="0" xfId="2" applyFont="1" applyFill="1" applyBorder="1"/>
    <xf numFmtId="0" fontId="43" fillId="0" borderId="0" xfId="2" applyFont="1" applyFill="1"/>
    <xf numFmtId="165" fontId="43" fillId="0" borderId="0" xfId="6" applyNumberFormat="1" applyFont="1" applyFill="1"/>
    <xf numFmtId="0" fontId="45" fillId="0" borderId="9" xfId="2" applyFont="1" applyFill="1" applyBorder="1" applyAlignment="1">
      <alignment horizontal="center"/>
    </xf>
    <xf numFmtId="0" fontId="45" fillId="0" borderId="10" xfId="2" applyFont="1" applyFill="1" applyBorder="1" applyAlignment="1">
      <alignment horizontal="center"/>
    </xf>
    <xf numFmtId="0" fontId="45" fillId="0" borderId="11" xfId="2" applyFont="1" applyFill="1" applyBorder="1" applyAlignment="1">
      <alignment horizontal="center"/>
    </xf>
    <xf numFmtId="0" fontId="43" fillId="0" borderId="90" xfId="2" applyFont="1" applyFill="1" applyBorder="1" applyAlignment="1">
      <alignment horizontal="center"/>
    </xf>
    <xf numFmtId="0" fontId="43" fillId="0" borderId="82" xfId="2" applyFont="1" applyFill="1" applyBorder="1" applyAlignment="1">
      <alignment horizontal="center"/>
    </xf>
    <xf numFmtId="0" fontId="43" fillId="0" borderId="83" xfId="2" applyFont="1" applyFill="1" applyBorder="1" applyAlignment="1">
      <alignment horizontal="center"/>
    </xf>
    <xf numFmtId="0" fontId="43" fillId="0" borderId="19" xfId="2" applyFont="1" applyFill="1" applyBorder="1" applyAlignment="1">
      <alignment horizontal="center"/>
    </xf>
    <xf numFmtId="0" fontId="43" fillId="0" borderId="20" xfId="2" applyFont="1" applyFill="1" applyBorder="1" applyAlignment="1">
      <alignment horizontal="center"/>
    </xf>
    <xf numFmtId="0" fontId="43" fillId="0" borderId="21" xfId="2" applyFont="1" applyFill="1" applyBorder="1" applyAlignment="1">
      <alignment horizontal="center"/>
    </xf>
    <xf numFmtId="1" fontId="43" fillId="0" borderId="9" xfId="6" applyNumberFormat="1" applyFont="1" applyFill="1" applyBorder="1" applyAlignment="1">
      <alignment horizontal="center"/>
    </xf>
    <xf numFmtId="165" fontId="43" fillId="0" borderId="10" xfId="2" applyNumberFormat="1" applyFont="1" applyFill="1" applyBorder="1" applyAlignment="1">
      <alignment horizontal="center"/>
    </xf>
    <xf numFmtId="165" fontId="43" fillId="0" borderId="11" xfId="2" applyNumberFormat="1" applyFont="1" applyFill="1" applyBorder="1" applyAlignment="1">
      <alignment horizontal="center"/>
    </xf>
    <xf numFmtId="2" fontId="43" fillId="0" borderId="0" xfId="6" applyNumberFormat="1" applyFont="1" applyFill="1"/>
    <xf numFmtId="1" fontId="43" fillId="0" borderId="19" xfId="6" applyNumberFormat="1" applyFont="1" applyFill="1" applyBorder="1" applyAlignment="1">
      <alignment horizontal="center"/>
    </xf>
    <xf numFmtId="165" fontId="43" fillId="0" borderId="20" xfId="8" applyNumberFormat="1" applyFont="1" applyFill="1" applyBorder="1" applyAlignment="1" applyProtection="1">
      <alignment horizontal="center"/>
      <protection locked="0"/>
    </xf>
    <xf numFmtId="165" fontId="43" fillId="0" borderId="21" xfId="8" applyNumberFormat="1" applyFont="1" applyFill="1" applyBorder="1" applyAlignment="1">
      <alignment horizontal="center"/>
    </xf>
    <xf numFmtId="0" fontId="43" fillId="0" borderId="8" xfId="6" applyFont="1" applyFill="1" applyBorder="1" applyAlignment="1">
      <alignment horizontal="left"/>
    </xf>
    <xf numFmtId="2" fontId="43" fillId="0" borderId="19" xfId="6" applyNumberFormat="1" applyFont="1" applyFill="1" applyBorder="1" applyAlignment="1">
      <alignment horizontal="center"/>
    </xf>
    <xf numFmtId="2" fontId="43" fillId="0" borderId="20" xfId="6" applyNumberFormat="1" applyFont="1" applyFill="1" applyBorder="1" applyAlignment="1">
      <alignment horizontal="center"/>
    </xf>
    <xf numFmtId="165" fontId="43" fillId="0" borderId="10" xfId="6" applyNumberFormat="1" applyFont="1" applyFill="1" applyBorder="1" applyAlignment="1">
      <alignment horizontal="center"/>
    </xf>
    <xf numFmtId="165" fontId="43" fillId="0" borderId="11" xfId="6" applyNumberFormat="1" applyFont="1" applyFill="1" applyBorder="1" applyAlignment="1">
      <alignment horizontal="center"/>
    </xf>
    <xf numFmtId="165" fontId="43" fillId="0" borderId="20" xfId="6" applyNumberFormat="1" applyFont="1" applyFill="1" applyBorder="1" applyAlignment="1">
      <alignment horizontal="center"/>
    </xf>
    <xf numFmtId="165" fontId="49" fillId="0" borderId="21" xfId="6" applyNumberFormat="1" applyFont="1" applyFill="1" applyBorder="1" applyAlignment="1">
      <alignment horizontal="center"/>
    </xf>
    <xf numFmtId="0" fontId="43" fillId="0" borderId="2" xfId="6" applyFont="1" applyFill="1" applyBorder="1" applyAlignment="1">
      <alignment horizontal="left"/>
    </xf>
    <xf numFmtId="2" fontId="43" fillId="0" borderId="3" xfId="6" applyNumberFormat="1" applyFont="1" applyFill="1" applyBorder="1" applyAlignment="1">
      <alignment horizontal="left"/>
    </xf>
    <xf numFmtId="2" fontId="43" fillId="0" borderId="4" xfId="6" applyNumberFormat="1" applyFont="1" applyFill="1" applyBorder="1" applyAlignment="1">
      <alignment horizontal="left"/>
    </xf>
    <xf numFmtId="2" fontId="43" fillId="0" borderId="0" xfId="6" applyNumberFormat="1" applyFont="1" applyFill="1" applyBorder="1" applyAlignment="1">
      <alignment horizontal="center"/>
    </xf>
    <xf numFmtId="0" fontId="43" fillId="0" borderId="17" xfId="6" applyFont="1" applyFill="1" applyBorder="1"/>
    <xf numFmtId="165" fontId="43" fillId="0" borderId="0" xfId="6" applyNumberFormat="1" applyFont="1" applyFill="1" applyBorder="1"/>
    <xf numFmtId="0" fontId="43" fillId="0" borderId="43" xfId="6" applyFont="1" applyFill="1" applyBorder="1" applyAlignment="1">
      <alignment horizontal="left"/>
    </xf>
    <xf numFmtId="2" fontId="43" fillId="0" borderId="1" xfId="6" applyNumberFormat="1" applyFont="1" applyFill="1" applyBorder="1" applyAlignment="1">
      <alignment horizontal="left"/>
    </xf>
    <xf numFmtId="2" fontId="43" fillId="0" borderId="18" xfId="6" applyNumberFormat="1" applyFont="1" applyFill="1" applyBorder="1" applyAlignment="1">
      <alignment horizontal="left"/>
    </xf>
    <xf numFmtId="0" fontId="43" fillId="0" borderId="1" xfId="6" applyFont="1" applyFill="1" applyBorder="1" applyAlignment="1">
      <alignment horizontal="left"/>
    </xf>
    <xf numFmtId="2" fontId="43" fillId="0" borderId="1" xfId="6" applyNumberFormat="1" applyFont="1" applyFill="1" applyBorder="1" applyAlignment="1">
      <alignment horizontal="center"/>
    </xf>
    <xf numFmtId="0" fontId="43" fillId="0" borderId="18" xfId="6" applyFont="1" applyFill="1" applyBorder="1"/>
    <xf numFmtId="0" fontId="43" fillId="0" borderId="1" xfId="6" applyFont="1" applyFill="1" applyBorder="1"/>
    <xf numFmtId="0" fontId="45" fillId="0" borderId="0" xfId="6" applyFont="1" applyFill="1" applyBorder="1"/>
    <xf numFmtId="0" fontId="45" fillId="0" borderId="0" xfId="6" applyFont="1" applyFill="1" applyBorder="1" applyAlignment="1">
      <alignment horizontal="center"/>
    </xf>
    <xf numFmtId="2" fontId="43" fillId="0" borderId="0" xfId="6" applyNumberFormat="1" applyFont="1" applyFill="1" applyBorder="1"/>
    <xf numFmtId="1" fontId="43" fillId="0" borderId="0" xfId="6" applyNumberFormat="1" applyFont="1" applyFill="1" applyBorder="1"/>
    <xf numFmtId="1" fontId="43" fillId="0" borderId="0" xfId="6" applyNumberFormat="1" applyFont="1" applyFill="1" applyBorder="1" applyProtection="1">
      <protection locked="0"/>
    </xf>
    <xf numFmtId="2" fontId="45" fillId="0" borderId="19" xfId="6" applyNumberFormat="1" applyFont="1" applyFill="1" applyBorder="1"/>
    <xf numFmtId="1" fontId="45" fillId="0" borderId="20" xfId="6" applyNumberFormat="1" applyFont="1" applyFill="1" applyBorder="1"/>
    <xf numFmtId="2" fontId="45" fillId="0" borderId="20" xfId="6" applyNumberFormat="1" applyFont="1" applyFill="1" applyBorder="1"/>
    <xf numFmtId="1" fontId="45" fillId="0" borderId="21" xfId="6" applyNumberFormat="1" applyFont="1" applyFill="1" applyBorder="1"/>
    <xf numFmtId="0" fontId="43" fillId="0" borderId="9" xfId="6" applyFont="1" applyFill="1" applyBorder="1" applyAlignment="1">
      <alignment horizontal="left"/>
    </xf>
    <xf numFmtId="49" fontId="43" fillId="0" borderId="76" xfId="9" applyNumberFormat="1" applyFont="1" applyFill="1" applyBorder="1" applyAlignment="1"/>
    <xf numFmtId="49" fontId="43" fillId="0" borderId="33" xfId="9" applyNumberFormat="1" applyFont="1" applyFill="1" applyBorder="1" applyAlignment="1"/>
    <xf numFmtId="164" fontId="43" fillId="0" borderId="51" xfId="6" applyNumberFormat="1" applyFont="1" applyFill="1" applyBorder="1"/>
    <xf numFmtId="1" fontId="43" fillId="0" borderId="54" xfId="6" applyNumberFormat="1" applyFont="1" applyFill="1" applyBorder="1"/>
    <xf numFmtId="164" fontId="43" fillId="0" borderId="54" xfId="6" applyNumberFormat="1" applyFont="1" applyFill="1" applyBorder="1"/>
    <xf numFmtId="164" fontId="43" fillId="0" borderId="77" xfId="6" applyNumberFormat="1" applyFont="1" applyFill="1" applyBorder="1"/>
    <xf numFmtId="1" fontId="43" fillId="0" borderId="9" xfId="6" applyNumberFormat="1" applyFont="1" applyFill="1" applyBorder="1" applyAlignment="1">
      <alignment horizontal="center" vertical="center"/>
    </xf>
    <xf numFmtId="165" fontId="43" fillId="0" borderId="10" xfId="6" applyNumberFormat="1" applyFont="1" applyFill="1" applyBorder="1" applyAlignment="1">
      <alignment horizontal="center" vertical="center"/>
    </xf>
    <xf numFmtId="165" fontId="43" fillId="0" borderId="11" xfId="6" applyNumberFormat="1" applyFont="1" applyFill="1" applyBorder="1" applyAlignment="1">
      <alignment horizontal="center" vertical="center"/>
    </xf>
    <xf numFmtId="0" fontId="43" fillId="0" borderId="58" xfId="6" applyFont="1" applyFill="1" applyBorder="1" applyAlignment="1">
      <alignment horizontal="left"/>
    </xf>
    <xf numFmtId="0" fontId="43" fillId="0" borderId="52" xfId="9" applyFont="1" applyFill="1" applyBorder="1" applyAlignment="1"/>
    <xf numFmtId="0" fontId="43" fillId="0" borderId="29" xfId="9" applyFont="1" applyFill="1" applyBorder="1" applyAlignment="1"/>
    <xf numFmtId="164" fontId="43" fillId="0" borderId="58" xfId="6" applyNumberFormat="1" applyFont="1" applyFill="1" applyBorder="1"/>
    <xf numFmtId="1" fontId="43" fillId="0" borderId="56" xfId="6" applyNumberFormat="1" applyFont="1" applyFill="1" applyBorder="1"/>
    <xf numFmtId="164" fontId="43" fillId="0" borderId="56" xfId="6" applyNumberFormat="1" applyFont="1" applyFill="1" applyBorder="1"/>
    <xf numFmtId="164" fontId="43" fillId="0" borderId="52" xfId="6" applyNumberFormat="1" applyFont="1" applyFill="1" applyBorder="1"/>
    <xf numFmtId="1" fontId="43" fillId="0" borderId="58" xfId="6" applyNumberFormat="1" applyFont="1" applyFill="1" applyBorder="1" applyAlignment="1">
      <alignment horizontal="center" vertical="center"/>
    </xf>
    <xf numFmtId="165" fontId="43" fillId="0" borderId="56" xfId="6" applyNumberFormat="1" applyFont="1" applyFill="1" applyBorder="1" applyAlignment="1">
      <alignment horizontal="center" vertical="center"/>
    </xf>
    <xf numFmtId="165" fontId="43" fillId="0" borderId="57" xfId="6" applyNumberFormat="1" applyFont="1" applyFill="1" applyBorder="1" applyAlignment="1">
      <alignment horizontal="center" vertical="center"/>
    </xf>
    <xf numFmtId="1" fontId="43" fillId="0" borderId="90" xfId="6" applyNumberFormat="1" applyFont="1" applyFill="1" applyBorder="1" applyAlignment="1">
      <alignment horizontal="center" vertical="center"/>
    </xf>
    <xf numFmtId="165" fontId="43" fillId="0" borderId="82" xfId="6" applyNumberFormat="1" applyFont="1" applyFill="1" applyBorder="1" applyAlignment="1">
      <alignment horizontal="center" vertical="center"/>
    </xf>
    <xf numFmtId="165" fontId="43" fillId="0" borderId="83" xfId="15" applyNumberFormat="1" applyFont="1" applyFill="1" applyBorder="1" applyAlignment="1">
      <alignment horizontal="center" vertical="center"/>
    </xf>
    <xf numFmtId="0" fontId="43" fillId="0" borderId="90" xfId="6" applyFont="1" applyFill="1" applyBorder="1" applyAlignment="1">
      <alignment horizontal="left"/>
    </xf>
    <xf numFmtId="0" fontId="43" fillId="0" borderId="91" xfId="9" applyFont="1" applyFill="1" applyBorder="1" applyAlignment="1"/>
    <xf numFmtId="0" fontId="43" fillId="0" borderId="80" xfId="9" applyFont="1" applyFill="1" applyBorder="1" applyAlignment="1"/>
    <xf numFmtId="164" fontId="43" fillId="0" borderId="90" xfId="6" applyNumberFormat="1" applyFont="1" applyFill="1" applyBorder="1"/>
    <xf numFmtId="1" fontId="43" fillId="0" borderId="82" xfId="6" applyNumberFormat="1" applyFont="1" applyFill="1" applyBorder="1"/>
    <xf numFmtId="164" fontId="43" fillId="0" borderId="82" xfId="6" applyNumberFormat="1" applyFont="1" applyFill="1" applyBorder="1"/>
    <xf numFmtId="164" fontId="43" fillId="0" borderId="91" xfId="6" applyNumberFormat="1" applyFont="1" applyFill="1" applyBorder="1"/>
    <xf numFmtId="0" fontId="43" fillId="0" borderId="12" xfId="6" applyFont="1" applyFill="1" applyBorder="1" applyAlignment="1">
      <alignment horizontal="left"/>
    </xf>
    <xf numFmtId="0" fontId="43" fillId="0" borderId="76" xfId="9" applyFont="1" applyFill="1" applyBorder="1" applyAlignment="1"/>
    <xf numFmtId="0" fontId="43" fillId="0" borderId="33" xfId="9" applyFont="1" applyFill="1" applyBorder="1" applyAlignment="1"/>
    <xf numFmtId="164" fontId="43" fillId="0" borderId="12" xfId="6" applyNumberFormat="1" applyFont="1" applyFill="1" applyBorder="1"/>
    <xf numFmtId="1" fontId="43" fillId="0" borderId="13" xfId="6" applyNumberFormat="1" applyFont="1" applyFill="1" applyBorder="1"/>
    <xf numFmtId="164" fontId="43" fillId="0" borderId="13" xfId="6" applyNumberFormat="1" applyFont="1" applyFill="1" applyBorder="1"/>
    <xf numFmtId="164" fontId="43" fillId="0" borderId="92" xfId="6" applyNumberFormat="1" applyFont="1" applyFill="1" applyBorder="1"/>
    <xf numFmtId="1" fontId="43" fillId="0" borderId="12" xfId="6" applyNumberFormat="1" applyFont="1" applyFill="1" applyBorder="1" applyAlignment="1">
      <alignment horizontal="center" vertical="center"/>
    </xf>
    <xf numFmtId="165" fontId="43" fillId="0" borderId="13" xfId="6" applyNumberFormat="1" applyFont="1" applyFill="1" applyBorder="1" applyAlignment="1">
      <alignment horizontal="center" vertical="center"/>
    </xf>
    <xf numFmtId="165" fontId="43" fillId="0" borderId="14" xfId="15" applyNumberFormat="1" applyFont="1" applyFill="1" applyBorder="1" applyAlignment="1">
      <alignment horizontal="center" vertical="center"/>
    </xf>
    <xf numFmtId="0" fontId="43" fillId="0" borderId="19" xfId="6" applyFont="1" applyFill="1" applyBorder="1" applyAlignment="1">
      <alignment horizontal="left"/>
    </xf>
    <xf numFmtId="0" fontId="43" fillId="0" borderId="78" xfId="9" applyFont="1" applyFill="1" applyBorder="1" applyAlignment="1"/>
    <xf numFmtId="0" fontId="43" fillId="0" borderId="45" xfId="9" applyFont="1" applyFill="1" applyBorder="1" applyAlignment="1"/>
    <xf numFmtId="2" fontId="43" fillId="0" borderId="19" xfId="6" applyNumberFormat="1" applyFont="1" applyFill="1" applyBorder="1"/>
    <xf numFmtId="1" fontId="43" fillId="0" borderId="20" xfId="6" applyNumberFormat="1" applyFont="1" applyFill="1" applyBorder="1"/>
    <xf numFmtId="2" fontId="43" fillId="0" borderId="20" xfId="6" applyNumberFormat="1" applyFont="1" applyFill="1" applyBorder="1"/>
    <xf numFmtId="1" fontId="43" fillId="0" borderId="78" xfId="6" applyNumberFormat="1" applyFont="1" applyFill="1" applyBorder="1"/>
    <xf numFmtId="1" fontId="43" fillId="0" borderId="19" xfId="6" applyNumberFormat="1" applyFont="1" applyFill="1" applyBorder="1" applyAlignment="1">
      <alignment horizontal="center" vertical="center"/>
    </xf>
    <xf numFmtId="165" fontId="43" fillId="0" borderId="20" xfId="6" applyNumberFormat="1" applyFont="1" applyFill="1" applyBorder="1" applyAlignment="1">
      <alignment horizontal="center" vertical="center"/>
    </xf>
    <xf numFmtId="165" fontId="43" fillId="0" borderId="21" xfId="6" applyNumberFormat="1" applyFont="1" applyFill="1" applyBorder="1" applyAlignment="1">
      <alignment horizontal="center" vertical="center"/>
    </xf>
    <xf numFmtId="0" fontId="43" fillId="0" borderId="9" xfId="6" applyFont="1" applyFill="1" applyBorder="1" applyAlignment="1">
      <alignment horizontal="left"/>
    </xf>
    <xf numFmtId="0" fontId="43" fillId="0" borderId="19" xfId="6" applyFont="1" applyFill="1" applyBorder="1" applyAlignment="1">
      <alignment horizontal="left"/>
    </xf>
    <xf numFmtId="0" fontId="43" fillId="0" borderId="43" xfId="6" applyFont="1" applyFill="1" applyBorder="1" applyAlignment="1">
      <alignment horizontal="left"/>
    </xf>
    <xf numFmtId="0" fontId="43" fillId="0" borderId="1" xfId="6" applyFont="1" applyFill="1" applyBorder="1" applyAlignment="1">
      <alignment horizontal="left"/>
    </xf>
    <xf numFmtId="1" fontId="43" fillId="0" borderId="22" xfId="6" applyNumberFormat="1" applyFont="1" applyFill="1" applyBorder="1" applyAlignment="1">
      <alignment horizontal="center" vertical="center"/>
    </xf>
    <xf numFmtId="165" fontId="43" fillId="0" borderId="23" xfId="6" applyNumberFormat="1" applyFont="1" applyFill="1" applyBorder="1" applyAlignment="1">
      <alignment horizontal="center" vertical="center"/>
    </xf>
    <xf numFmtId="165" fontId="43" fillId="0" borderId="24" xfId="6" applyNumberFormat="1" applyFont="1" applyFill="1" applyBorder="1" applyAlignment="1">
      <alignment horizontal="center" vertical="center"/>
    </xf>
    <xf numFmtId="0" fontId="43" fillId="0" borderId="0" xfId="5" applyFont="1" applyFill="1" applyBorder="1"/>
    <xf numFmtId="0" fontId="45" fillId="0" borderId="0" xfId="6" applyFont="1" applyFill="1" applyBorder="1" applyAlignment="1">
      <alignment horizontal="left"/>
    </xf>
    <xf numFmtId="0" fontId="45" fillId="0" borderId="0" xfId="6" applyFont="1" applyFill="1" applyBorder="1" applyAlignment="1">
      <alignment horizontal="centerContinuous"/>
    </xf>
    <xf numFmtId="2" fontId="43" fillId="0" borderId="0" xfId="6" applyNumberFormat="1" applyFont="1" applyFill="1" applyBorder="1" applyAlignment="1">
      <alignment horizontal="centerContinuous"/>
    </xf>
    <xf numFmtId="0" fontId="43" fillId="0" borderId="0" xfId="6" applyFont="1" applyFill="1" applyBorder="1" applyAlignment="1">
      <alignment horizontal="centerContinuous"/>
    </xf>
    <xf numFmtId="0" fontId="43" fillId="0" borderId="15" xfId="6" applyFont="1" applyFill="1" applyBorder="1"/>
    <xf numFmtId="0" fontId="43" fillId="0" borderId="48" xfId="6" applyFont="1" applyFill="1" applyBorder="1"/>
    <xf numFmtId="0" fontId="43" fillId="0" borderId="33" xfId="6" applyFont="1" applyFill="1" applyBorder="1"/>
    <xf numFmtId="165" fontId="43" fillId="0" borderId="36" xfId="6" applyNumberFormat="1" applyFont="1" applyFill="1" applyBorder="1" applyAlignment="1">
      <alignment horizontal="right"/>
    </xf>
    <xf numFmtId="49" fontId="43" fillId="0" borderId="67" xfId="6" applyNumberFormat="1" applyFont="1" applyFill="1" applyBorder="1" applyAlignment="1">
      <alignment horizontal="center"/>
    </xf>
    <xf numFmtId="165" fontId="43" fillId="0" borderId="35" xfId="6" applyNumberFormat="1" applyFont="1" applyFill="1" applyBorder="1" applyAlignment="1">
      <alignment horizontal="left"/>
    </xf>
    <xf numFmtId="0" fontId="43" fillId="0" borderId="28" xfId="6" applyFont="1" applyFill="1" applyBorder="1"/>
    <xf numFmtId="0" fontId="43" fillId="0" borderId="60" xfId="6" applyFont="1" applyFill="1" applyBorder="1"/>
    <xf numFmtId="0" fontId="43" fillId="0" borderId="29" xfId="6" applyFont="1" applyFill="1" applyBorder="1"/>
    <xf numFmtId="165" fontId="43" fillId="0" borderId="43" xfId="6" applyNumberFormat="1" applyFont="1" applyFill="1" applyBorder="1" applyAlignment="1">
      <alignment horizontal="right"/>
    </xf>
    <xf numFmtId="49" fontId="43" fillId="0" borderId="1" xfId="6" applyNumberFormat="1" applyFont="1" applyFill="1" applyBorder="1" applyAlignment="1">
      <alignment horizontal="center"/>
    </xf>
    <xf numFmtId="165" fontId="43" fillId="0" borderId="18" xfId="6" applyNumberFormat="1" applyFont="1" applyFill="1" applyBorder="1" applyAlignment="1">
      <alignment horizontal="left"/>
    </xf>
    <xf numFmtId="2" fontId="43" fillId="0" borderId="68" xfId="6" applyNumberFormat="1" applyFont="1" applyFill="1" applyBorder="1" applyAlignment="1">
      <alignment horizontal="right"/>
    </xf>
    <xf numFmtId="0" fontId="43" fillId="0" borderId="69" xfId="6" applyFont="1" applyFill="1" applyBorder="1" applyAlignment="1">
      <alignment horizontal="left"/>
    </xf>
    <xf numFmtId="0" fontId="43" fillId="0" borderId="69" xfId="6" applyFont="1" applyFill="1" applyBorder="1"/>
    <xf numFmtId="1" fontId="43" fillId="0" borderId="69" xfId="6" applyNumberFormat="1" applyFont="1" applyFill="1" applyBorder="1" applyAlignment="1">
      <alignment horizontal="left"/>
    </xf>
    <xf numFmtId="0" fontId="43" fillId="0" borderId="2" xfId="6" applyFont="1" applyFill="1" applyBorder="1"/>
    <xf numFmtId="0" fontId="43" fillId="0" borderId="3" xfId="6" applyFont="1" applyFill="1" applyBorder="1"/>
    <xf numFmtId="0" fontId="43" fillId="0" borderId="4" xfId="6" applyFont="1" applyFill="1" applyBorder="1" applyAlignment="1">
      <alignment horizontal="left"/>
    </xf>
    <xf numFmtId="2" fontId="43" fillId="0" borderId="1" xfId="6" applyNumberFormat="1" applyFont="1" applyFill="1" applyBorder="1" applyAlignment="1">
      <alignment horizontal="right"/>
    </xf>
    <xf numFmtId="0" fontId="43" fillId="0" borderId="43" xfId="6" applyFont="1" applyFill="1" applyBorder="1" applyAlignment="1">
      <alignment horizontal="right"/>
    </xf>
    <xf numFmtId="0" fontId="43" fillId="0" borderId="18" xfId="6" applyFont="1" applyFill="1" applyBorder="1" applyAlignment="1">
      <alignment horizontal="left"/>
    </xf>
    <xf numFmtId="2" fontId="45" fillId="0" borderId="2" xfId="6" applyNumberFormat="1" applyFont="1" applyFill="1" applyBorder="1" applyAlignment="1">
      <alignment horizontal="right"/>
    </xf>
    <xf numFmtId="49" fontId="45" fillId="0" borderId="3" xfId="6" applyNumberFormat="1" applyFont="1" applyFill="1" applyBorder="1" applyAlignment="1">
      <alignment horizontal="center"/>
    </xf>
    <xf numFmtId="2" fontId="45" fillId="0" borderId="4" xfId="6" applyNumberFormat="1" applyFont="1" applyFill="1" applyBorder="1" applyAlignment="1">
      <alignment horizontal="left"/>
    </xf>
    <xf numFmtId="0" fontId="43" fillId="0" borderId="42" xfId="6" applyFont="1" applyFill="1" applyBorder="1"/>
    <xf numFmtId="0" fontId="43" fillId="0" borderId="69" xfId="15" applyNumberFormat="1" applyFont="1" applyFill="1" applyBorder="1" applyAlignment="1">
      <alignment horizontal="left"/>
    </xf>
    <xf numFmtId="0" fontId="43" fillId="0" borderId="69" xfId="6" applyNumberFormat="1" applyFont="1" applyFill="1" applyBorder="1" applyAlignment="1">
      <alignment horizontal="left"/>
    </xf>
    <xf numFmtId="165" fontId="43" fillId="0" borderId="4" xfId="6" applyNumberFormat="1" applyFont="1" applyFill="1" applyBorder="1" applyAlignment="1">
      <alignment horizontal="left"/>
    </xf>
    <xf numFmtId="165" fontId="43" fillId="0" borderId="3" xfId="6" applyNumberFormat="1" applyFont="1" applyFill="1" applyBorder="1" applyAlignment="1">
      <alignment horizontal="center"/>
    </xf>
    <xf numFmtId="0" fontId="43" fillId="0" borderId="16" xfId="6" applyFont="1" applyFill="1" applyBorder="1" applyAlignment="1">
      <alignment horizontal="left"/>
    </xf>
    <xf numFmtId="0" fontId="43" fillId="0" borderId="0" xfId="6" applyNumberFormat="1" applyFont="1" applyFill="1" applyBorder="1" applyAlignment="1">
      <alignment horizontal="left"/>
    </xf>
    <xf numFmtId="2" fontId="45" fillId="0" borderId="8" xfId="6" applyNumberFormat="1" applyFont="1" applyFill="1" applyBorder="1" applyAlignment="1">
      <alignment horizontal="right"/>
    </xf>
    <xf numFmtId="49" fontId="45" fillId="0" borderId="6" xfId="6" applyNumberFormat="1" applyFont="1" applyFill="1" applyBorder="1" applyAlignment="1">
      <alignment horizontal="center"/>
    </xf>
    <xf numFmtId="2" fontId="45" fillId="0" borderId="7" xfId="6" applyNumberFormat="1" applyFont="1" applyFill="1" applyBorder="1" applyAlignment="1">
      <alignment horizontal="left"/>
    </xf>
    <xf numFmtId="0" fontId="50" fillId="0" borderId="0" xfId="8" applyFont="1" applyFill="1"/>
    <xf numFmtId="2" fontId="50" fillId="0" borderId="0" xfId="8" applyNumberFormat="1" applyFont="1" applyFill="1"/>
    <xf numFmtId="0" fontId="43" fillId="0" borderId="2" xfId="6" applyFont="1" applyFill="1" applyBorder="1" applyAlignment="1">
      <alignment horizontal="right"/>
    </xf>
    <xf numFmtId="1" fontId="43" fillId="0" borderId="3" xfId="6" applyNumberFormat="1" applyFont="1" applyFill="1" applyBorder="1" applyAlignment="1"/>
    <xf numFmtId="0" fontId="45" fillId="0" borderId="43" xfId="6" applyFont="1" applyFill="1" applyBorder="1"/>
    <xf numFmtId="0" fontId="45" fillId="0" borderId="1" xfId="6" applyFont="1" applyFill="1" applyBorder="1"/>
    <xf numFmtId="0" fontId="45" fillId="0" borderId="1" xfId="6" applyFont="1" applyFill="1" applyBorder="1" applyAlignment="1">
      <alignment horizontal="center"/>
    </xf>
    <xf numFmtId="2" fontId="45" fillId="0" borderId="43" xfId="6" applyNumberFormat="1" applyFont="1" applyFill="1" applyBorder="1" applyAlignment="1">
      <alignment horizontal="right"/>
    </xf>
    <xf numFmtId="2" fontId="45" fillId="0" borderId="1" xfId="6" applyNumberFormat="1" applyFont="1" applyFill="1" applyBorder="1" applyAlignment="1">
      <alignment horizontal="center"/>
    </xf>
    <xf numFmtId="2" fontId="45" fillId="0" borderId="18" xfId="6" applyNumberFormat="1" applyFont="1" applyFill="1" applyBorder="1" applyAlignment="1">
      <alignment horizontal="left"/>
    </xf>
    <xf numFmtId="0" fontId="51" fillId="0" borderId="0" xfId="1" applyFont="1" applyFill="1" applyAlignment="1"/>
    <xf numFmtId="164" fontId="50" fillId="0" borderId="0" xfId="8" applyNumberFormat="1" applyFont="1" applyFill="1" applyAlignment="1">
      <alignment horizontal="center"/>
    </xf>
    <xf numFmtId="0" fontId="52" fillId="0" borderId="0" xfId="6" applyFont="1" applyFill="1"/>
    <xf numFmtId="0" fontId="52" fillId="0" borderId="0" xfId="8" applyFont="1" applyFill="1"/>
    <xf numFmtId="2" fontId="52" fillId="0" borderId="0" xfId="8" applyNumberFormat="1" applyFont="1" applyFill="1"/>
    <xf numFmtId="0" fontId="5" fillId="0" borderId="0" xfId="11" applyFill="1"/>
    <xf numFmtId="0" fontId="5" fillId="0" borderId="0" xfId="6" applyFill="1"/>
    <xf numFmtId="0" fontId="43" fillId="0" borderId="16" xfId="6" applyFont="1" applyFill="1" applyBorder="1"/>
    <xf numFmtId="0" fontId="43" fillId="0" borderId="43" xfId="6" applyFont="1" applyFill="1" applyBorder="1"/>
    <xf numFmtId="0" fontId="5" fillId="0" borderId="0" xfId="6" applyFill="1" applyAlignment="1">
      <alignment horizontal="right"/>
    </xf>
    <xf numFmtId="0" fontId="0" fillId="0" borderId="0" xfId="6" applyFont="1" applyFill="1"/>
    <xf numFmtId="165" fontId="5" fillId="0" borderId="0" xfId="6" applyNumberFormat="1" applyFill="1"/>
    <xf numFmtId="1" fontId="43" fillId="0" borderId="1" xfId="6" applyNumberFormat="1" applyFont="1" applyFill="1" applyBorder="1" applyAlignment="1">
      <alignment horizontal="left"/>
    </xf>
    <xf numFmtId="165" fontId="50" fillId="0" borderId="0" xfId="8" applyNumberFormat="1" applyFont="1" applyFill="1"/>
    <xf numFmtId="165" fontId="52" fillId="0" borderId="21" xfId="6" applyNumberFormat="1" applyFont="1" applyFill="1" applyBorder="1" applyAlignment="1">
      <alignment horizontal="center" vertical="center"/>
    </xf>
    <xf numFmtId="165" fontId="52" fillId="0" borderId="11" xfId="6" applyNumberFormat="1" applyFont="1" applyFill="1" applyBorder="1" applyAlignment="1">
      <alignment horizontal="center" vertical="center"/>
    </xf>
    <xf numFmtId="166" fontId="43" fillId="0" borderId="11" xfId="15" applyFont="1" applyFill="1" applyBorder="1" applyAlignment="1">
      <alignment horizontal="center"/>
    </xf>
    <xf numFmtId="166" fontId="43" fillId="0" borderId="10" xfId="15" applyFont="1" applyFill="1" applyBorder="1" applyAlignment="1">
      <alignment horizontal="center"/>
    </xf>
    <xf numFmtId="166" fontId="43" fillId="0" borderId="9" xfId="15" applyFont="1" applyFill="1" applyBorder="1" applyAlignment="1">
      <alignment horizontal="center"/>
    </xf>
    <xf numFmtId="0" fontId="52" fillId="0" borderId="0" xfId="6" applyFont="1" applyFill="1" applyBorder="1"/>
    <xf numFmtId="0" fontId="43" fillId="0" borderId="0" xfId="6" applyFont="1" applyFill="1" applyBorder="1" applyAlignment="1">
      <alignment horizontal="center"/>
    </xf>
    <xf numFmtId="167" fontId="43" fillId="0" borderId="0" xfId="6" applyNumberFormat="1" applyFont="1" applyFill="1"/>
    <xf numFmtId="2" fontId="43" fillId="0" borderId="0" xfId="6" applyNumberFormat="1" applyFont="1" applyFill="1" applyBorder="1" applyProtection="1">
      <protection locked="0"/>
    </xf>
    <xf numFmtId="166" fontId="43" fillId="0" borderId="3" xfId="15" applyFont="1" applyFill="1" applyBorder="1" applyAlignment="1">
      <alignment horizontal="left"/>
    </xf>
    <xf numFmtId="0" fontId="43" fillId="0" borderId="4" xfId="6" applyFont="1" applyFill="1" applyBorder="1" applyAlignment="1"/>
    <xf numFmtId="0" fontId="43" fillId="0" borderId="3" xfId="6" applyFont="1" applyFill="1" applyBorder="1" applyAlignment="1"/>
    <xf numFmtId="0" fontId="43" fillId="0" borderId="2" xfId="6" applyFont="1" applyFill="1" applyBorder="1" applyAlignment="1"/>
    <xf numFmtId="164" fontId="43" fillId="0" borderId="69" xfId="6" applyNumberFormat="1" applyFont="1" applyFill="1" applyBorder="1" applyAlignment="1">
      <alignment horizontal="left"/>
    </xf>
    <xf numFmtId="167" fontId="5" fillId="0" borderId="0" xfId="6" applyNumberFormat="1" applyFill="1"/>
    <xf numFmtId="166" fontId="43" fillId="0" borderId="57" xfId="15" applyFont="1" applyFill="1" applyBorder="1" applyAlignment="1">
      <alignment horizontal="center" vertical="center"/>
    </xf>
    <xf numFmtId="168" fontId="43" fillId="0" borderId="56" xfId="15" applyNumberFormat="1" applyFont="1" applyFill="1" applyBorder="1" applyAlignment="1">
      <alignment horizontal="center" vertical="center"/>
    </xf>
    <xf numFmtId="1" fontId="43" fillId="0" borderId="19" xfId="15" applyNumberFormat="1" applyFont="1" applyFill="1" applyBorder="1" applyAlignment="1">
      <alignment horizontal="center" vertical="center"/>
    </xf>
    <xf numFmtId="166" fontId="52" fillId="0" borderId="57" xfId="15" applyFont="1" applyFill="1" applyBorder="1" applyAlignment="1">
      <alignment horizontal="center" vertical="center"/>
    </xf>
    <xf numFmtId="164" fontId="43" fillId="0" borderId="78" xfId="6" applyNumberFormat="1" applyFont="1" applyFill="1" applyBorder="1"/>
    <xf numFmtId="164" fontId="43" fillId="0" borderId="20" xfId="6" applyNumberFormat="1" applyFont="1" applyFill="1" applyBorder="1"/>
    <xf numFmtId="164" fontId="43" fillId="0" borderId="19" xfId="6" applyNumberFormat="1" applyFont="1" applyFill="1" applyBorder="1"/>
    <xf numFmtId="166" fontId="43" fillId="0" borderId="55" xfId="15" applyFont="1" applyFill="1" applyBorder="1" applyAlignment="1">
      <alignment horizontal="center" vertical="center"/>
    </xf>
    <xf numFmtId="168" fontId="43" fillId="0" borderId="54" xfId="15" applyNumberFormat="1" applyFont="1" applyFill="1" applyBorder="1" applyAlignment="1">
      <alignment horizontal="center" vertical="center"/>
    </xf>
    <xf numFmtId="1" fontId="43" fillId="0" borderId="51" xfId="15" applyNumberFormat="1" applyFont="1" applyFill="1" applyBorder="1" applyAlignment="1">
      <alignment horizontal="center" vertical="center"/>
    </xf>
    <xf numFmtId="166" fontId="52" fillId="0" borderId="55" xfId="15" applyFont="1" applyFill="1" applyBorder="1" applyAlignment="1">
      <alignment horizontal="center" vertical="center"/>
    </xf>
    <xf numFmtId="164" fontId="43" fillId="0" borderId="76" xfId="6" applyNumberFormat="1" applyFont="1" applyFill="1" applyBorder="1"/>
    <xf numFmtId="164" fontId="43" fillId="0" borderId="10" xfId="6" applyNumberFormat="1" applyFont="1" applyFill="1" applyBorder="1"/>
    <xf numFmtId="1" fontId="43" fillId="0" borderId="10" xfId="6" applyNumberFormat="1" applyFont="1" applyFill="1" applyBorder="1"/>
    <xf numFmtId="164" fontId="43" fillId="0" borderId="9" xfId="6" applyNumberFormat="1" applyFont="1" applyFill="1" applyBorder="1"/>
    <xf numFmtId="168" fontId="43" fillId="0" borderId="21" xfId="15" applyNumberFormat="1" applyFont="1" applyFill="1" applyBorder="1" applyAlignment="1">
      <alignment horizontal="center" vertical="center"/>
    </xf>
    <xf numFmtId="168" fontId="43" fillId="0" borderId="20" xfId="15" applyNumberFormat="1" applyFont="1" applyFill="1" applyBorder="1" applyAlignment="1">
      <alignment horizontal="center" vertical="center"/>
    </xf>
    <xf numFmtId="168" fontId="43" fillId="0" borderId="57" xfId="15" applyNumberFormat="1" applyFont="1" applyFill="1" applyBorder="1" applyAlignment="1">
      <alignment horizontal="center" vertical="center"/>
    </xf>
    <xf numFmtId="1" fontId="43" fillId="0" borderId="58" xfId="15" applyNumberFormat="1" applyFont="1" applyFill="1" applyBorder="1" applyAlignment="1">
      <alignment horizontal="center" vertical="center"/>
    </xf>
    <xf numFmtId="168" fontId="43" fillId="0" borderId="11" xfId="15" applyNumberFormat="1" applyFont="1" applyFill="1" applyBorder="1" applyAlignment="1">
      <alignment horizontal="center" vertical="center"/>
    </xf>
    <xf numFmtId="168" fontId="43" fillId="0" borderId="10" xfId="15" applyNumberFormat="1" applyFont="1" applyFill="1" applyBorder="1" applyAlignment="1">
      <alignment horizontal="center" vertical="center"/>
    </xf>
    <xf numFmtId="1" fontId="43" fillId="0" borderId="9" xfId="15" applyNumberFormat="1" applyFont="1" applyFill="1" applyBorder="1" applyAlignment="1">
      <alignment horizontal="center" vertical="center"/>
    </xf>
    <xf numFmtId="2" fontId="43" fillId="0" borderId="0" xfId="6" applyNumberFormat="1" applyFont="1" applyFill="1" applyBorder="1" applyAlignment="1">
      <alignment horizontal="center" vertical="center"/>
    </xf>
    <xf numFmtId="1" fontId="43" fillId="0" borderId="0" xfId="6" applyNumberFormat="1" applyFont="1" applyFill="1" applyBorder="1" applyAlignment="1">
      <alignment horizontal="center" vertical="center"/>
    </xf>
    <xf numFmtId="164" fontId="43" fillId="0" borderId="0" xfId="6" applyNumberFormat="1" applyFont="1" applyFill="1" applyBorder="1"/>
    <xf numFmtId="0" fontId="43" fillId="0" borderId="0" xfId="9" applyFont="1" applyFill="1" applyBorder="1" applyAlignment="1"/>
    <xf numFmtId="2" fontId="43" fillId="0" borderId="24" xfId="6" applyNumberFormat="1" applyFont="1" applyFill="1" applyBorder="1" applyAlignment="1">
      <alignment horizontal="center" vertical="center"/>
    </xf>
    <xf numFmtId="2" fontId="43" fillId="0" borderId="21" xfId="6" applyNumberFormat="1" applyFont="1" applyFill="1" applyBorder="1" applyAlignment="1">
      <alignment horizontal="center" vertical="center"/>
    </xf>
    <xf numFmtId="2" fontId="43" fillId="0" borderId="11" xfId="6" applyNumberFormat="1" applyFont="1" applyFill="1" applyBorder="1" applyAlignment="1">
      <alignment horizontal="center" vertical="center"/>
    </xf>
    <xf numFmtId="164" fontId="43" fillId="0" borderId="21" xfId="6" applyNumberFormat="1" applyFont="1" applyFill="1" applyBorder="1"/>
    <xf numFmtId="0" fontId="43" fillId="0" borderId="60" xfId="9" applyFont="1" applyFill="1" applyBorder="1" applyAlignment="1"/>
    <xf numFmtId="164" fontId="43" fillId="0" borderId="11" xfId="6" applyNumberFormat="1" applyFont="1" applyFill="1" applyBorder="1"/>
    <xf numFmtId="1" fontId="45" fillId="0" borderId="83" xfId="6" applyNumberFormat="1" applyFont="1" applyFill="1" applyBorder="1"/>
    <xf numFmtId="2" fontId="45" fillId="0" borderId="82" xfId="6" applyNumberFormat="1" applyFont="1" applyFill="1" applyBorder="1"/>
    <xf numFmtId="1" fontId="45" fillId="0" borderId="82" xfId="6" applyNumberFormat="1" applyFont="1" applyFill="1" applyBorder="1"/>
    <xf numFmtId="2" fontId="45" fillId="0" borderId="90" xfId="6" applyNumberFormat="1" applyFont="1" applyFill="1" applyBorder="1"/>
    <xf numFmtId="2" fontId="43" fillId="0" borderId="17" xfId="6" applyNumberFormat="1" applyFont="1" applyFill="1" applyBorder="1" applyAlignment="1">
      <alignment horizontal="left"/>
    </xf>
    <xf numFmtId="2" fontId="43" fillId="0" borderId="0" xfId="6" applyNumberFormat="1" applyFont="1" applyFill="1" applyBorder="1" applyAlignment="1">
      <alignment horizontal="left"/>
    </xf>
    <xf numFmtId="0" fontId="43" fillId="0" borderId="4" xfId="6" applyFont="1" applyFill="1" applyBorder="1"/>
    <xf numFmtId="165" fontId="43" fillId="0" borderId="57" xfId="2" applyNumberFormat="1" applyFont="1" applyFill="1" applyBorder="1" applyAlignment="1">
      <alignment horizontal="center"/>
    </xf>
    <xf numFmtId="165" fontId="43" fillId="0" borderId="56" xfId="2" applyNumberFormat="1" applyFont="1" applyFill="1" applyBorder="1" applyAlignment="1">
      <alignment horizontal="center"/>
    </xf>
    <xf numFmtId="1" fontId="43" fillId="0" borderId="58" xfId="6" applyNumberFormat="1" applyFont="1" applyFill="1" applyBorder="1" applyAlignment="1">
      <alignment horizontal="center"/>
    </xf>
    <xf numFmtId="2" fontId="5" fillId="0" borderId="0" xfId="6" applyNumberFormat="1" applyFill="1"/>
    <xf numFmtId="165" fontId="43" fillId="0" borderId="21" xfId="2" applyNumberFormat="1" applyFont="1" applyFill="1" applyBorder="1" applyAlignment="1">
      <alignment horizontal="center"/>
    </xf>
    <xf numFmtId="165" fontId="43" fillId="0" borderId="73" xfId="2" applyNumberFormat="1" applyFont="1" applyFill="1" applyBorder="1" applyAlignment="1">
      <alignment horizontal="center"/>
    </xf>
    <xf numFmtId="165" fontId="43" fillId="0" borderId="72" xfId="2" applyNumberFormat="1" applyFont="1" applyFill="1" applyBorder="1" applyAlignment="1">
      <alignment horizontal="center"/>
    </xf>
    <xf numFmtId="1" fontId="43" fillId="0" borderId="71" xfId="6" applyNumberFormat="1" applyFont="1" applyFill="1" applyBorder="1" applyAlignment="1">
      <alignment horizontal="center"/>
    </xf>
    <xf numFmtId="0" fontId="51" fillId="0" borderId="0" xfId="1" applyFont="1" applyFill="1" applyAlignment="1">
      <alignment horizontal="center"/>
    </xf>
    <xf numFmtId="168" fontId="43" fillId="0" borderId="83" xfId="15" applyNumberFormat="1" applyFont="1" applyFill="1" applyBorder="1" applyAlignment="1">
      <alignment horizontal="center" vertical="center"/>
    </xf>
    <xf numFmtId="168" fontId="43" fillId="0" borderId="82" xfId="15" applyNumberFormat="1" applyFont="1" applyFill="1" applyBorder="1" applyAlignment="1">
      <alignment horizontal="center" vertical="center"/>
    </xf>
    <xf numFmtId="1" fontId="43" fillId="0" borderId="90" xfId="15" applyNumberFormat="1" applyFont="1" applyFill="1" applyBorder="1" applyAlignment="1">
      <alignment horizontal="center" vertical="center"/>
    </xf>
    <xf numFmtId="14" fontId="43" fillId="0" borderId="0" xfId="6" applyNumberFormat="1" applyFont="1" applyFill="1" applyBorder="1"/>
    <xf numFmtId="165" fontId="43" fillId="0" borderId="20" xfId="2" applyNumberFormat="1" applyFont="1" applyFill="1" applyBorder="1" applyAlignment="1">
      <alignment horizontal="center"/>
    </xf>
    <xf numFmtId="165" fontId="43" fillId="0" borderId="83" xfId="2" applyNumberFormat="1" applyFont="1" applyFill="1" applyBorder="1" applyAlignment="1">
      <alignment horizontal="center"/>
    </xf>
    <xf numFmtId="165" fontId="43" fillId="0" borderId="82" xfId="2" applyNumberFormat="1" applyFont="1" applyFill="1" applyBorder="1" applyAlignment="1">
      <alignment horizontal="center"/>
    </xf>
    <xf numFmtId="1" fontId="43" fillId="0" borderId="90" xfId="6" applyNumberFormat="1" applyFont="1" applyFill="1" applyBorder="1" applyAlignment="1">
      <alignment horizontal="center"/>
    </xf>
    <xf numFmtId="166" fontId="43" fillId="0" borderId="0" xfId="15" applyFont="1" applyFill="1" applyBorder="1" applyAlignment="1">
      <alignment horizontal="left"/>
    </xf>
    <xf numFmtId="166" fontId="43" fillId="0" borderId="49" xfId="15" applyFont="1" applyFill="1" applyBorder="1" applyAlignment="1">
      <alignment horizontal="center"/>
    </xf>
    <xf numFmtId="169" fontId="43" fillId="0" borderId="0" xfId="6" applyNumberFormat="1" applyFont="1" applyFill="1"/>
    <xf numFmtId="165" fontId="43" fillId="0" borderId="0" xfId="6" applyNumberFormat="1" applyFont="1" applyFill="1" applyBorder="1" applyAlignment="1">
      <alignment horizontal="center" vertical="center"/>
    </xf>
    <xf numFmtId="0" fontId="51" fillId="0" borderId="0" xfId="1" applyFont="1" applyFill="1" applyBorder="1" applyAlignment="1"/>
    <xf numFmtId="169" fontId="5" fillId="0" borderId="0" xfId="6" applyNumberFormat="1" applyFill="1"/>
    <xf numFmtId="170" fontId="5" fillId="0" borderId="0" xfId="6" applyNumberFormat="1" applyFill="1"/>
    <xf numFmtId="165" fontId="43" fillId="0" borderId="57" xfId="15" applyNumberFormat="1" applyFont="1" applyFill="1" applyBorder="1" applyAlignment="1">
      <alignment horizontal="center" vertical="center"/>
    </xf>
    <xf numFmtId="165" fontId="43" fillId="0" borderId="56" xfId="15" applyNumberFormat="1" applyFont="1" applyFill="1" applyBorder="1" applyAlignment="1">
      <alignment horizontal="center" vertical="center"/>
    </xf>
    <xf numFmtId="1" fontId="45" fillId="0" borderId="21" xfId="6" applyNumberFormat="1" applyFont="1" applyFill="1" applyBorder="1" applyAlignment="1">
      <alignment horizontal="center"/>
    </xf>
    <xf numFmtId="2" fontId="45" fillId="0" borderId="20" xfId="6" applyNumberFormat="1" applyFont="1" applyFill="1" applyBorder="1" applyAlignment="1">
      <alignment horizontal="center"/>
    </xf>
    <xf numFmtId="1" fontId="45" fillId="0" borderId="20" xfId="6" applyNumberFormat="1" applyFont="1" applyFill="1" applyBorder="1" applyAlignment="1">
      <alignment horizontal="center"/>
    </xf>
    <xf numFmtId="2" fontId="45" fillId="0" borderId="19" xfId="6" applyNumberFormat="1" applyFont="1" applyFill="1" applyBorder="1" applyAlignment="1">
      <alignment horizontal="center"/>
    </xf>
    <xf numFmtId="165" fontId="43" fillId="0" borderId="0" xfId="6" applyNumberFormat="1" applyFont="1" applyFill="1" applyBorder="1" applyAlignment="1">
      <alignment horizontal="center"/>
    </xf>
    <xf numFmtId="2" fontId="43" fillId="0" borderId="3" xfId="6" applyNumberFormat="1" applyFont="1" applyFill="1" applyBorder="1" applyAlignment="1">
      <alignment horizontal="center"/>
    </xf>
    <xf numFmtId="0" fontId="43" fillId="0" borderId="3" xfId="6" applyFont="1" applyFill="1" applyBorder="1" applyAlignment="1">
      <alignment horizontal="left"/>
    </xf>
    <xf numFmtId="165" fontId="43" fillId="0" borderId="73" xfId="6" applyNumberFormat="1" applyFont="1" applyFill="1" applyBorder="1" applyAlignment="1">
      <alignment horizontal="center"/>
    </xf>
    <xf numFmtId="165" fontId="43" fillId="0" borderId="72" xfId="6" applyNumberFormat="1" applyFont="1" applyFill="1" applyBorder="1" applyAlignment="1">
      <alignment horizontal="center"/>
    </xf>
    <xf numFmtId="165" fontId="43" fillId="0" borderId="18" xfId="6" applyNumberFormat="1" applyFont="1" applyFill="1" applyBorder="1" applyAlignment="1">
      <alignment horizontal="left" vertical="center"/>
    </xf>
    <xf numFmtId="49" fontId="43" fillId="0" borderId="1" xfId="6" applyNumberFormat="1" applyFont="1" applyFill="1" applyBorder="1" applyAlignment="1">
      <alignment horizontal="center" vertical="center"/>
    </xf>
    <xf numFmtId="165" fontId="43" fillId="0" borderId="43" xfId="6" applyNumberFormat="1" applyFont="1" applyFill="1" applyBorder="1" applyAlignment="1">
      <alignment horizontal="right" vertical="center"/>
    </xf>
    <xf numFmtId="165" fontId="43" fillId="0" borderId="35" xfId="6" applyNumberFormat="1" applyFont="1" applyFill="1" applyBorder="1" applyAlignment="1">
      <alignment horizontal="left" vertical="center"/>
    </xf>
    <xf numFmtId="49" fontId="43" fillId="0" borderId="67" xfId="6" applyNumberFormat="1" applyFont="1" applyFill="1" applyBorder="1" applyAlignment="1">
      <alignment horizontal="center" vertical="center"/>
    </xf>
    <xf numFmtId="165" fontId="43" fillId="0" borderId="36" xfId="6" applyNumberFormat="1" applyFont="1" applyFill="1" applyBorder="1" applyAlignment="1">
      <alignment horizontal="right" vertical="center"/>
    </xf>
    <xf numFmtId="1" fontId="45" fillId="0" borderId="21" xfId="6" applyNumberFormat="1" applyFont="1" applyFill="1" applyBorder="1" applyAlignment="1">
      <alignment horizontal="center" vertical="center"/>
    </xf>
    <xf numFmtId="2" fontId="45" fillId="0" borderId="20" xfId="6" applyNumberFormat="1" applyFont="1" applyFill="1" applyBorder="1" applyAlignment="1">
      <alignment horizontal="center" vertical="center"/>
    </xf>
    <xf numFmtId="1" fontId="45" fillId="0" borderId="20" xfId="6" applyNumberFormat="1" applyFont="1" applyFill="1" applyBorder="1" applyAlignment="1">
      <alignment horizontal="center" vertical="center"/>
    </xf>
    <xf numFmtId="2" fontId="45" fillId="0" borderId="19" xfId="6" applyNumberFormat="1" applyFont="1" applyFill="1" applyBorder="1" applyAlignment="1">
      <alignment horizontal="center" vertical="center"/>
    </xf>
    <xf numFmtId="2" fontId="43" fillId="0" borderId="1" xfId="6" applyNumberFormat="1" applyFont="1" applyFill="1" applyBorder="1" applyAlignment="1"/>
    <xf numFmtId="2" fontId="43" fillId="0" borderId="0" xfId="6" applyNumberFormat="1" applyFont="1" applyFill="1" applyBorder="1" applyAlignment="1"/>
    <xf numFmtId="2" fontId="43" fillId="0" borderId="3" xfId="6" applyNumberFormat="1" applyFont="1" applyFill="1" applyBorder="1" applyAlignment="1"/>
    <xf numFmtId="0" fontId="55" fillId="0" borderId="0" xfId="6" applyFont="1" applyFill="1" applyAlignment="1">
      <alignment horizontal="right"/>
    </xf>
    <xf numFmtId="0" fontId="13" fillId="0" borderId="0" xfId="11" applyFont="1" applyFill="1" applyAlignment="1">
      <alignment horizontal="center"/>
    </xf>
    <xf numFmtId="167" fontId="45" fillId="0" borderId="18" xfId="6" applyNumberFormat="1" applyFont="1" applyFill="1" applyBorder="1" applyAlignment="1">
      <alignment horizontal="center"/>
    </xf>
    <xf numFmtId="167" fontId="45" fillId="0" borderId="1" xfId="6" applyNumberFormat="1" applyFont="1" applyFill="1" applyBorder="1" applyAlignment="1">
      <alignment horizontal="center"/>
    </xf>
    <xf numFmtId="167" fontId="43" fillId="0" borderId="4" xfId="6" applyNumberFormat="1" applyFont="1" applyFill="1" applyBorder="1" applyAlignment="1">
      <alignment horizontal="left"/>
    </xf>
    <xf numFmtId="167" fontId="43" fillId="0" borderId="3" xfId="6" applyNumberFormat="1" applyFont="1" applyFill="1" applyBorder="1" applyAlignment="1"/>
    <xf numFmtId="167" fontId="43" fillId="0" borderId="3" xfId="6" applyNumberFormat="1" applyFont="1" applyFill="1" applyBorder="1" applyAlignment="1">
      <alignment horizontal="right"/>
    </xf>
    <xf numFmtId="167" fontId="45" fillId="0" borderId="4" xfId="6" applyNumberFormat="1" applyFont="1" applyFill="1" applyBorder="1" applyAlignment="1">
      <alignment horizontal="center"/>
    </xf>
    <xf numFmtId="167" fontId="45" fillId="0" borderId="3" xfId="6" applyNumberFormat="1" applyFont="1" applyFill="1" applyBorder="1" applyAlignment="1">
      <alignment horizontal="center"/>
    </xf>
    <xf numFmtId="0" fontId="43" fillId="0" borderId="93" xfId="6" applyFont="1" applyFill="1" applyBorder="1"/>
    <xf numFmtId="2" fontId="43" fillId="0" borderId="94" xfId="6" applyNumberFormat="1" applyFont="1" applyFill="1" applyBorder="1" applyAlignment="1">
      <alignment horizontal="center"/>
    </xf>
    <xf numFmtId="167" fontId="43" fillId="0" borderId="29" xfId="6" applyNumberFormat="1" applyFont="1" applyFill="1" applyBorder="1" applyAlignment="1">
      <alignment horizontal="center"/>
    </xf>
    <xf numFmtId="167" fontId="43" fillId="0" borderId="60" xfId="6" applyNumberFormat="1" applyFont="1" applyFill="1" applyBorder="1" applyAlignment="1">
      <alignment horizontal="center"/>
    </xf>
    <xf numFmtId="167" fontId="43" fillId="0" borderId="28" xfId="6" applyNumberFormat="1" applyFont="1" applyFill="1" applyBorder="1" applyAlignment="1">
      <alignment horizontal="center"/>
    </xf>
    <xf numFmtId="0" fontId="43" fillId="0" borderId="60" xfId="11" applyFont="1" applyFill="1" applyBorder="1"/>
    <xf numFmtId="167" fontId="43" fillId="0" borderId="33" xfId="6" applyNumberFormat="1" applyFont="1" applyFill="1" applyBorder="1" applyAlignment="1">
      <alignment horizontal="center"/>
    </xf>
    <xf numFmtId="167" fontId="43" fillId="0" borderId="48" xfId="6" applyNumberFormat="1" applyFont="1" applyFill="1" applyBorder="1" applyAlignment="1">
      <alignment horizontal="center"/>
    </xf>
    <xf numFmtId="167" fontId="43" fillId="0" borderId="15" xfId="6" applyNumberFormat="1" applyFont="1" applyFill="1" applyBorder="1" applyAlignment="1">
      <alignment horizontal="center"/>
    </xf>
    <xf numFmtId="0" fontId="43" fillId="0" borderId="48" xfId="11" applyFont="1" applyFill="1" applyBorder="1"/>
    <xf numFmtId="164" fontId="43" fillId="0" borderId="0" xfId="6" applyNumberFormat="1" applyFont="1" applyFill="1" applyBorder="1" applyAlignment="1">
      <alignment horizontal="centerContinuous"/>
    </xf>
    <xf numFmtId="164" fontId="43" fillId="0" borderId="17" xfId="6" applyNumberFormat="1" applyFont="1" applyFill="1" applyBorder="1"/>
    <xf numFmtId="0" fontId="45" fillId="0" borderId="16" xfId="6" applyFont="1" applyFill="1" applyBorder="1" applyAlignment="1">
      <alignment horizontal="left"/>
    </xf>
    <xf numFmtId="2" fontId="43" fillId="0" borderId="22" xfId="6" applyNumberFormat="1" applyFont="1" applyFill="1" applyBorder="1" applyAlignment="1">
      <alignment horizontal="center" vertical="center"/>
    </xf>
    <xf numFmtId="2" fontId="43" fillId="0" borderId="63" xfId="6" applyNumberFormat="1" applyFont="1" applyFill="1" applyBorder="1" applyAlignment="1">
      <alignment horizontal="center" vertical="center"/>
    </xf>
    <xf numFmtId="165" fontId="43" fillId="0" borderId="55" xfId="6" applyNumberFormat="1" applyFont="1" applyFill="1" applyBorder="1" applyAlignment="1">
      <alignment horizontal="center" vertical="center"/>
    </xf>
    <xf numFmtId="165" fontId="43" fillId="0" borderId="54" xfId="6" applyNumberFormat="1" applyFont="1" applyFill="1" applyBorder="1" applyAlignment="1">
      <alignment horizontal="center" vertical="center"/>
    </xf>
    <xf numFmtId="2" fontId="43" fillId="0" borderId="51" xfId="6" applyNumberFormat="1" applyFont="1" applyFill="1" applyBorder="1" applyAlignment="1">
      <alignment horizontal="center" vertical="center"/>
    </xf>
    <xf numFmtId="2" fontId="43" fillId="0" borderId="53" xfId="6" applyNumberFormat="1" applyFont="1" applyFill="1" applyBorder="1" applyAlignment="1">
      <alignment horizontal="center" vertical="center"/>
    </xf>
    <xf numFmtId="0" fontId="43" fillId="0" borderId="37" xfId="6" applyFont="1" applyFill="1" applyBorder="1" applyAlignment="1">
      <alignment horizontal="left"/>
    </xf>
    <xf numFmtId="0" fontId="43" fillId="0" borderId="42" xfId="6" applyFont="1" applyFill="1" applyBorder="1" applyAlignment="1">
      <alignment horizontal="left"/>
    </xf>
    <xf numFmtId="0" fontId="43" fillId="0" borderId="61" xfId="6" applyFont="1" applyFill="1" applyBorder="1" applyAlignment="1">
      <alignment horizontal="left"/>
    </xf>
    <xf numFmtId="2" fontId="13" fillId="0" borderId="0" xfId="11" applyNumberFormat="1" applyFont="1" applyFill="1"/>
    <xf numFmtId="2" fontId="43" fillId="0" borderId="49" xfId="6" applyNumberFormat="1" applyFont="1" applyFill="1" applyBorder="1" applyAlignment="1">
      <alignment horizontal="center" vertical="center"/>
    </xf>
    <xf numFmtId="0" fontId="43" fillId="0" borderId="50" xfId="2" applyFont="1" applyFill="1" applyBorder="1" applyAlignment="1">
      <alignment horizontal="center"/>
    </xf>
    <xf numFmtId="0" fontId="45" fillId="0" borderId="49" xfId="2" applyFont="1" applyFill="1" applyBorder="1" applyAlignment="1">
      <alignment horizontal="center"/>
    </xf>
    <xf numFmtId="1" fontId="43" fillId="0" borderId="17" xfId="6" applyNumberFormat="1" applyFont="1" applyFill="1" applyBorder="1"/>
    <xf numFmtId="0" fontId="45" fillId="0" borderId="16" xfId="6" applyFont="1" applyFill="1" applyBorder="1"/>
    <xf numFmtId="0" fontId="43" fillId="0" borderId="7" xfId="6" applyFont="1" applyFill="1" applyBorder="1"/>
    <xf numFmtId="2" fontId="43" fillId="0" borderId="7" xfId="6" applyNumberFormat="1" applyFont="1" applyFill="1" applyBorder="1" applyAlignment="1">
      <alignment horizontal="left"/>
    </xf>
    <xf numFmtId="2" fontId="43" fillId="0" borderId="6" xfId="6" applyNumberFormat="1" applyFont="1" applyFill="1" applyBorder="1" applyAlignment="1">
      <alignment horizontal="center"/>
    </xf>
    <xf numFmtId="2" fontId="49" fillId="0" borderId="21" xfId="6" quotePrefix="1" applyNumberFormat="1" applyFont="1" applyFill="1" applyBorder="1" applyAlignment="1">
      <alignment horizontal="center"/>
    </xf>
    <xf numFmtId="0" fontId="43" fillId="0" borderId="0" xfId="6" applyFont="1" applyFill="1" applyBorder="1" applyAlignment="1"/>
    <xf numFmtId="0" fontId="43" fillId="0" borderId="16" xfId="6" applyFont="1" applyFill="1" applyBorder="1" applyAlignment="1"/>
    <xf numFmtId="0" fontId="5" fillId="0" borderId="18" xfId="11" applyFill="1" applyBorder="1"/>
    <xf numFmtId="0" fontId="5" fillId="0" borderId="43" xfId="11" applyFill="1" applyBorder="1" applyAlignment="1">
      <alignment horizontal="center"/>
    </xf>
    <xf numFmtId="0" fontId="43" fillId="0" borderId="18" xfId="11" applyFont="1" applyFill="1" applyBorder="1"/>
    <xf numFmtId="0" fontId="43" fillId="0" borderId="43" xfId="11" applyFont="1" applyFill="1" applyBorder="1"/>
    <xf numFmtId="2" fontId="43" fillId="0" borderId="49" xfId="6" applyNumberFormat="1" applyFont="1" applyFill="1" applyBorder="1" applyAlignment="1">
      <alignment horizontal="center"/>
    </xf>
    <xf numFmtId="0" fontId="5" fillId="0" borderId="33" xfId="11" applyFill="1" applyBorder="1"/>
    <xf numFmtId="0" fontId="5" fillId="0" borderId="15" xfId="11" applyFill="1" applyBorder="1" applyAlignment="1">
      <alignment horizontal="center"/>
    </xf>
    <xf numFmtId="0" fontId="43" fillId="0" borderId="33" xfId="11" applyFont="1" applyFill="1" applyBorder="1"/>
    <xf numFmtId="0" fontId="43" fillId="0" borderId="15" xfId="11" applyFont="1" applyFill="1" applyBorder="1"/>
    <xf numFmtId="166" fontId="43" fillId="0" borderId="21" xfId="15" applyFont="1" applyFill="1" applyBorder="1" applyAlignment="1">
      <alignment horizontal="center"/>
    </xf>
    <xf numFmtId="166" fontId="43" fillId="0" borderId="20" xfId="15" applyFont="1" applyFill="1" applyBorder="1" applyAlignment="1" applyProtection="1">
      <alignment horizontal="center"/>
      <protection locked="0"/>
    </xf>
    <xf numFmtId="166" fontId="43" fillId="0" borderId="50" xfId="15" applyFont="1" applyFill="1" applyBorder="1" applyAlignment="1">
      <alignment horizontal="center"/>
    </xf>
    <xf numFmtId="14" fontId="46" fillId="0" borderId="0" xfId="6" applyNumberFormat="1" applyFont="1" applyFill="1"/>
    <xf numFmtId="0" fontId="46" fillId="0" borderId="0" xfId="6" applyFont="1" applyFill="1"/>
    <xf numFmtId="0" fontId="13" fillId="0" borderId="0" xfId="11" applyFont="1" applyFill="1"/>
    <xf numFmtId="166" fontId="13" fillId="0" borderId="0" xfId="15" applyFont="1" applyFill="1"/>
    <xf numFmtId="0" fontId="17" fillId="0" borderId="0" xfId="11" applyFont="1" applyFill="1"/>
    <xf numFmtId="165" fontId="17" fillId="0" borderId="24" xfId="11" applyNumberFormat="1" applyFont="1" applyFill="1" applyBorder="1" applyAlignment="1">
      <alignment horizontal="center"/>
    </xf>
    <xf numFmtId="165" fontId="17" fillId="0" borderId="23" xfId="11" applyNumberFormat="1" applyFont="1" applyFill="1" applyBorder="1" applyAlignment="1">
      <alignment horizontal="center"/>
    </xf>
    <xf numFmtId="1" fontId="17" fillId="0" borderId="22" xfId="11" applyNumberFormat="1" applyFont="1" applyFill="1" applyBorder="1" applyAlignment="1">
      <alignment horizontal="center"/>
    </xf>
    <xf numFmtId="0" fontId="17" fillId="0" borderId="24" xfId="11" applyFont="1" applyFill="1" applyBorder="1"/>
    <xf numFmtId="0" fontId="17" fillId="0" borderId="23" xfId="11" applyFont="1" applyFill="1" applyBorder="1"/>
    <xf numFmtId="0" fontId="17" fillId="0" borderId="22" xfId="11" applyFont="1" applyFill="1" applyBorder="1"/>
    <xf numFmtId="165" fontId="5" fillId="0" borderId="57" xfId="11" applyNumberFormat="1" applyFill="1" applyBorder="1" applyAlignment="1">
      <alignment horizontal="center"/>
    </xf>
    <xf numFmtId="165" fontId="5" fillId="0" borderId="56" xfId="11" applyNumberFormat="1" applyFill="1" applyBorder="1" applyAlignment="1">
      <alignment horizontal="center"/>
    </xf>
    <xf numFmtId="1" fontId="5" fillId="0" borderId="58" xfId="11" applyNumberFormat="1" applyFill="1" applyBorder="1" applyAlignment="1">
      <alignment horizontal="center"/>
    </xf>
    <xf numFmtId="1" fontId="13" fillId="0" borderId="57" xfId="11" applyNumberFormat="1" applyFont="1" applyFill="1" applyBorder="1"/>
    <xf numFmtId="2" fontId="13" fillId="0" borderId="56" xfId="11" applyNumberFormat="1" applyFont="1" applyFill="1" applyBorder="1"/>
    <xf numFmtId="1" fontId="13" fillId="0" borderId="56" xfId="11" applyNumberFormat="1" applyFont="1" applyFill="1" applyBorder="1"/>
    <xf numFmtId="2" fontId="13" fillId="0" borderId="58" xfId="11" applyNumberFormat="1" applyFont="1" applyFill="1" applyBorder="1"/>
    <xf numFmtId="165" fontId="5" fillId="0" borderId="55" xfId="11" applyNumberFormat="1" applyFill="1" applyBorder="1" applyAlignment="1">
      <alignment horizontal="center"/>
    </xf>
    <xf numFmtId="165" fontId="5" fillId="0" borderId="54" xfId="11" applyNumberFormat="1" applyFill="1" applyBorder="1" applyAlignment="1">
      <alignment horizontal="center"/>
    </xf>
    <xf numFmtId="2" fontId="5" fillId="0" borderId="0" xfId="11" applyNumberFormat="1" applyFill="1"/>
    <xf numFmtId="165" fontId="5" fillId="0" borderId="11" xfId="11" applyNumberFormat="1" applyFill="1" applyBorder="1" applyAlignment="1">
      <alignment horizontal="center"/>
    </xf>
    <xf numFmtId="165" fontId="5" fillId="0" borderId="10" xfId="11" applyNumberFormat="1" applyFill="1" applyBorder="1" applyAlignment="1">
      <alignment horizontal="center"/>
    </xf>
    <xf numFmtId="1" fontId="5" fillId="0" borderId="9" xfId="11" applyNumberFormat="1" applyFill="1" applyBorder="1" applyAlignment="1">
      <alignment horizontal="center"/>
    </xf>
    <xf numFmtId="1" fontId="13" fillId="0" borderId="11" xfId="11" applyNumberFormat="1" applyFont="1" applyFill="1" applyBorder="1"/>
    <xf numFmtId="2" fontId="13" fillId="0" borderId="10" xfId="11" applyNumberFormat="1" applyFont="1" applyFill="1" applyBorder="1"/>
    <xf numFmtId="1" fontId="13" fillId="0" borderId="10" xfId="11" applyNumberFormat="1" applyFont="1" applyFill="1" applyBorder="1"/>
    <xf numFmtId="2" fontId="13" fillId="0" borderId="9" xfId="11" applyNumberFormat="1" applyFont="1" applyFill="1" applyBorder="1"/>
    <xf numFmtId="1" fontId="17" fillId="0" borderId="19" xfId="11" applyNumberFormat="1" applyFont="1" applyFill="1" applyBorder="1" applyAlignment="1">
      <alignment horizontal="center"/>
    </xf>
    <xf numFmtId="0" fontId="13" fillId="0" borderId="57" xfId="11" applyFont="1" applyFill="1" applyBorder="1"/>
    <xf numFmtId="0" fontId="13" fillId="0" borderId="56" xfId="11" applyFont="1" applyFill="1" applyBorder="1"/>
    <xf numFmtId="0" fontId="13" fillId="0" borderId="58" xfId="11" applyFont="1" applyFill="1" applyBorder="1"/>
    <xf numFmtId="1" fontId="13" fillId="0" borderId="83" xfId="11" applyNumberFormat="1" applyFont="1" applyFill="1" applyBorder="1"/>
    <xf numFmtId="2" fontId="13" fillId="0" borderId="82" xfId="11" applyNumberFormat="1" applyFont="1" applyFill="1" applyBorder="1"/>
    <xf numFmtId="1" fontId="13" fillId="0" borderId="82" xfId="11" applyNumberFormat="1" applyFont="1" applyFill="1" applyBorder="1"/>
    <xf numFmtId="2" fontId="13" fillId="0" borderId="90" xfId="11" applyNumberFormat="1" applyFont="1" applyFill="1" applyBorder="1"/>
    <xf numFmtId="0" fontId="13" fillId="0" borderId="24" xfId="11" applyFont="1" applyFill="1" applyBorder="1" applyAlignment="1">
      <alignment horizontal="center"/>
    </xf>
    <xf numFmtId="0" fontId="13" fillId="0" borderId="23" xfId="11" applyFont="1" applyFill="1" applyBorder="1" applyAlignment="1">
      <alignment horizontal="center"/>
    </xf>
    <xf numFmtId="0" fontId="13" fillId="0" borderId="22" xfId="11" applyFont="1" applyFill="1" applyBorder="1" applyAlignment="1">
      <alignment horizontal="center"/>
    </xf>
    <xf numFmtId="0" fontId="10" fillId="0" borderId="91" xfId="11" applyFont="1" applyFill="1" applyBorder="1"/>
    <xf numFmtId="0" fontId="10" fillId="0" borderId="82" xfId="11" applyFont="1" applyFill="1" applyBorder="1"/>
    <xf numFmtId="0" fontId="14" fillId="0" borderId="73" xfId="11" applyFont="1" applyFill="1" applyBorder="1" applyAlignment="1">
      <alignment horizontal="center"/>
    </xf>
    <xf numFmtId="0" fontId="14" fillId="0" borderId="72" xfId="11" applyFont="1" applyFill="1" applyBorder="1" applyAlignment="1">
      <alignment horizontal="center"/>
    </xf>
    <xf numFmtId="0" fontId="14" fillId="0" borderId="71" xfId="11" applyFont="1" applyFill="1" applyBorder="1" applyAlignment="1">
      <alignment horizontal="center"/>
    </xf>
    <xf numFmtId="0" fontId="13" fillId="0" borderId="18" xfId="11" applyFont="1" applyFill="1" applyBorder="1"/>
    <xf numFmtId="0" fontId="13" fillId="0" borderId="1" xfId="11" applyFont="1" applyFill="1" applyBorder="1"/>
    <xf numFmtId="0" fontId="13" fillId="0" borderId="43" xfId="11" applyFont="1" applyFill="1" applyBorder="1"/>
    <xf numFmtId="0" fontId="13" fillId="0" borderId="43" xfId="11" applyFont="1" applyFill="1" applyBorder="1" applyAlignment="1">
      <alignment horizontal="right"/>
    </xf>
    <xf numFmtId="2" fontId="13" fillId="0" borderId="1" xfId="11" applyNumberFormat="1" applyFont="1" applyFill="1" applyBorder="1" applyAlignment="1">
      <alignment horizontal="left"/>
    </xf>
    <xf numFmtId="165" fontId="13" fillId="0" borderId="17" xfId="11" applyNumberFormat="1" applyFont="1" applyFill="1" applyBorder="1"/>
    <xf numFmtId="165" fontId="13" fillId="0" borderId="0" xfId="11" applyNumberFormat="1" applyFont="1" applyFill="1" applyBorder="1"/>
    <xf numFmtId="0" fontId="13" fillId="0" borderId="2" xfId="11" applyFont="1" applyFill="1" applyBorder="1"/>
    <xf numFmtId="0" fontId="13" fillId="0" borderId="3" xfId="11" applyFont="1" applyFill="1" applyBorder="1"/>
    <xf numFmtId="0" fontId="13" fillId="0" borderId="16" xfId="11" applyFont="1" applyFill="1" applyBorder="1"/>
    <xf numFmtId="0" fontId="13" fillId="0" borderId="4" xfId="11" applyFont="1" applyFill="1" applyBorder="1"/>
    <xf numFmtId="0" fontId="13" fillId="0" borderId="2" xfId="11" applyFont="1" applyFill="1" applyBorder="1" applyAlignment="1">
      <alignment horizontal="right"/>
    </xf>
    <xf numFmtId="2" fontId="13" fillId="0" borderId="3" xfId="11" applyNumberFormat="1" applyFont="1" applyFill="1" applyBorder="1" applyAlignment="1">
      <alignment horizontal="left"/>
    </xf>
    <xf numFmtId="165" fontId="5" fillId="0" borderId="21" xfId="11" applyNumberFormat="1" applyFill="1" applyBorder="1" applyAlignment="1">
      <alignment horizontal="center" vertical="center"/>
    </xf>
    <xf numFmtId="165" fontId="5" fillId="0" borderId="20" xfId="11" applyNumberFormat="1" applyFill="1" applyBorder="1" applyAlignment="1">
      <alignment horizontal="center" vertical="center"/>
    </xf>
    <xf numFmtId="1" fontId="5" fillId="0" borderId="19" xfId="11" applyNumberFormat="1" applyFill="1" applyBorder="1" applyAlignment="1">
      <alignment horizontal="center" vertical="center"/>
    </xf>
    <xf numFmtId="165" fontId="5" fillId="0" borderId="11" xfId="11" applyNumberFormat="1" applyFill="1" applyBorder="1" applyAlignment="1">
      <alignment horizontal="center" vertical="center"/>
    </xf>
    <xf numFmtId="165" fontId="5" fillId="0" borderId="10" xfId="11" applyNumberFormat="1" applyFill="1" applyBorder="1" applyAlignment="1">
      <alignment horizontal="center" vertical="center"/>
    </xf>
    <xf numFmtId="1" fontId="5" fillId="0" borderId="9" xfId="11" applyNumberFormat="1" applyFill="1" applyBorder="1" applyAlignment="1">
      <alignment horizontal="center" vertical="center"/>
    </xf>
    <xf numFmtId="165" fontId="5" fillId="0" borderId="57" xfId="11" applyNumberFormat="1" applyFill="1" applyBorder="1" applyAlignment="1">
      <alignment horizontal="center" vertical="center"/>
    </xf>
    <xf numFmtId="0" fontId="13" fillId="0" borderId="21" xfId="11" applyFont="1" applyFill="1" applyBorder="1" applyAlignment="1">
      <alignment horizontal="center" vertical="center"/>
    </xf>
    <xf numFmtId="0" fontId="13" fillId="0" borderId="20" xfId="11" applyFont="1" applyFill="1" applyBorder="1" applyAlignment="1">
      <alignment horizontal="center" vertical="center"/>
    </xf>
    <xf numFmtId="0" fontId="13" fillId="0" borderId="19" xfId="11" applyFont="1" applyFill="1" applyBorder="1" applyAlignment="1">
      <alignment horizontal="center" vertical="center"/>
    </xf>
    <xf numFmtId="165" fontId="5" fillId="0" borderId="56" xfId="11" applyNumberFormat="1" applyFill="1" applyBorder="1" applyAlignment="1">
      <alignment horizontal="center" vertical="center"/>
    </xf>
    <xf numFmtId="1" fontId="5" fillId="0" borderId="58" xfId="11" applyNumberFormat="1" applyFill="1" applyBorder="1" applyAlignment="1">
      <alignment horizontal="center" vertical="center"/>
    </xf>
    <xf numFmtId="0" fontId="13" fillId="0" borderId="73" xfId="11" applyFont="1" applyFill="1" applyBorder="1" applyAlignment="1">
      <alignment horizontal="center"/>
    </xf>
    <xf numFmtId="0" fontId="13" fillId="0" borderId="72" xfId="11" applyFont="1" applyFill="1" applyBorder="1" applyAlignment="1">
      <alignment horizontal="center"/>
    </xf>
    <xf numFmtId="0" fontId="13" fillId="0" borderId="71" xfId="11" applyFont="1" applyFill="1" applyBorder="1" applyAlignment="1">
      <alignment horizontal="center"/>
    </xf>
    <xf numFmtId="0" fontId="13" fillId="0" borderId="104" xfId="11" applyFont="1" applyFill="1" applyBorder="1" applyAlignment="1">
      <alignment horizontal="center"/>
    </xf>
    <xf numFmtId="0" fontId="13" fillId="0" borderId="105" xfId="11" applyFont="1" applyFill="1" applyBorder="1" applyAlignment="1">
      <alignment horizontal="center"/>
    </xf>
    <xf numFmtId="0" fontId="14" fillId="0" borderId="16" xfId="11" applyFont="1" applyFill="1" applyBorder="1" applyAlignment="1">
      <alignment horizontal="center"/>
    </xf>
    <xf numFmtId="0" fontId="14" fillId="0" borderId="104" xfId="11" applyFont="1" applyFill="1" applyBorder="1" applyAlignment="1">
      <alignment horizontal="center"/>
    </xf>
    <xf numFmtId="0" fontId="14" fillId="0" borderId="0" xfId="11" applyFont="1" applyFill="1" applyBorder="1" applyAlignment="1">
      <alignment horizontal="center"/>
    </xf>
    <xf numFmtId="0" fontId="14" fillId="0" borderId="105" xfId="11" applyFont="1" applyFill="1" applyBorder="1" applyAlignment="1">
      <alignment horizontal="center"/>
    </xf>
    <xf numFmtId="166" fontId="6" fillId="0" borderId="0" xfId="15" applyFont="1" applyFill="1"/>
    <xf numFmtId="166" fontId="6" fillId="0" borderId="0" xfId="15" applyFont="1" applyFill="1" applyBorder="1"/>
    <xf numFmtId="166" fontId="5" fillId="0" borderId="0" xfId="15" applyFill="1"/>
    <xf numFmtId="0" fontId="5" fillId="0" borderId="0" xfId="6" applyFill="1" applyBorder="1"/>
    <xf numFmtId="0" fontId="74" fillId="0" borderId="0" xfId="11" applyFont="1" applyFill="1"/>
    <xf numFmtId="0" fontId="13" fillId="24" borderId="0" xfId="11" applyFont="1" applyFill="1"/>
    <xf numFmtId="2" fontId="14" fillId="0" borderId="18" xfId="11" applyNumberFormat="1" applyFont="1" applyFill="1" applyBorder="1" applyAlignment="1">
      <alignment horizontal="center" vertical="center"/>
    </xf>
    <xf numFmtId="2" fontId="14" fillId="0" borderId="1" xfId="11" applyNumberFormat="1" applyFont="1" applyFill="1" applyBorder="1" applyAlignment="1">
      <alignment horizontal="center" vertical="center"/>
    </xf>
    <xf numFmtId="2" fontId="14" fillId="0" borderId="43" xfId="11" applyNumberFormat="1" applyFont="1" applyFill="1" applyBorder="1" applyAlignment="1">
      <alignment horizontal="center" vertical="center"/>
    </xf>
    <xf numFmtId="0" fontId="14" fillId="0" borderId="1" xfId="11" applyFont="1" applyFill="1" applyBorder="1"/>
    <xf numFmtId="0" fontId="14" fillId="0" borderId="1" xfId="11" applyFont="1" applyFill="1" applyBorder="1" applyAlignment="1">
      <alignment horizontal="center"/>
    </xf>
    <xf numFmtId="0" fontId="14" fillId="0" borderId="43" xfId="11" applyFont="1" applyFill="1" applyBorder="1"/>
    <xf numFmtId="0" fontId="13" fillId="0" borderId="4" xfId="11" applyFont="1" applyFill="1" applyBorder="1" applyAlignment="1">
      <alignment horizontal="center" vertical="center"/>
    </xf>
    <xf numFmtId="0" fontId="13" fillId="0" borderId="3" xfId="11" applyFont="1" applyFill="1" applyBorder="1" applyAlignment="1">
      <alignment horizontal="center" vertical="center"/>
    </xf>
    <xf numFmtId="0" fontId="13" fillId="0" borderId="2" xfId="11" applyFont="1" applyFill="1" applyBorder="1" applyAlignment="1">
      <alignment horizontal="center" vertical="center"/>
    </xf>
    <xf numFmtId="1" fontId="13" fillId="0" borderId="3" xfId="11" applyNumberFormat="1" applyFont="1" applyFill="1" applyBorder="1" applyAlignment="1">
      <alignment horizontal="center" vertical="center"/>
    </xf>
    <xf numFmtId="0" fontId="13" fillId="0" borderId="17" xfId="11" applyFont="1" applyFill="1" applyBorder="1"/>
    <xf numFmtId="0" fontId="13" fillId="0" borderId="0" xfId="11" applyFont="1" applyFill="1" applyBorder="1"/>
    <xf numFmtId="0" fontId="14" fillId="0" borderId="0" xfId="11" applyFont="1" applyFill="1" applyBorder="1"/>
    <xf numFmtId="0" fontId="14" fillId="0" borderId="16" xfId="11" applyFont="1" applyFill="1" applyBorder="1"/>
    <xf numFmtId="165" fontId="10" fillId="0" borderId="7" xfId="11" applyNumberFormat="1" applyFont="1" applyFill="1" applyBorder="1" applyAlignment="1">
      <alignment horizontal="center" vertical="center"/>
    </xf>
    <xf numFmtId="49" fontId="10" fillId="0" borderId="6" xfId="11" applyNumberFormat="1" applyFont="1" applyFill="1" applyBorder="1" applyAlignment="1">
      <alignment horizontal="center" vertical="center"/>
    </xf>
    <xf numFmtId="165" fontId="10" fillId="0" borderId="8" xfId="11" applyNumberFormat="1" applyFont="1" applyFill="1" applyBorder="1" applyAlignment="1">
      <alignment horizontal="center" vertical="center"/>
    </xf>
    <xf numFmtId="165" fontId="10" fillId="0" borderId="6" xfId="11" applyNumberFormat="1" applyFont="1" applyFill="1" applyBorder="1" applyAlignment="1">
      <alignment horizontal="center" vertical="center"/>
    </xf>
    <xf numFmtId="0" fontId="13" fillId="0" borderId="40" xfId="11" applyFont="1" applyFill="1" applyBorder="1"/>
    <xf numFmtId="165" fontId="10" fillId="0" borderId="17" xfId="11" applyNumberFormat="1" applyFont="1" applyFill="1" applyBorder="1" applyAlignment="1">
      <alignment horizontal="center" vertical="center"/>
    </xf>
    <xf numFmtId="1" fontId="10" fillId="0" borderId="0" xfId="11" applyNumberFormat="1" applyFont="1" applyFill="1" applyBorder="1" applyAlignment="1">
      <alignment horizontal="center" vertical="center"/>
    </xf>
    <xf numFmtId="165" fontId="10" fillId="0" borderId="16" xfId="11" applyNumberFormat="1" applyFont="1" applyFill="1" applyBorder="1" applyAlignment="1">
      <alignment horizontal="center" vertical="center"/>
    </xf>
    <xf numFmtId="0" fontId="10" fillId="0" borderId="17" xfId="11" applyFont="1" applyFill="1" applyBorder="1"/>
    <xf numFmtId="0" fontId="10" fillId="0" borderId="0" xfId="11" applyFont="1" applyFill="1" applyBorder="1"/>
    <xf numFmtId="0" fontId="10" fillId="0" borderId="75" xfId="11" applyFont="1" applyFill="1" applyBorder="1" applyAlignment="1">
      <alignment horizontal="centerContinuous"/>
    </xf>
    <xf numFmtId="0" fontId="10" fillId="0" borderId="79" xfId="11" applyFont="1" applyFill="1" applyBorder="1"/>
    <xf numFmtId="0" fontId="13" fillId="0" borderId="32" xfId="11" applyFont="1" applyFill="1" applyBorder="1" applyAlignment="1"/>
    <xf numFmtId="167" fontId="10" fillId="0" borderId="29" xfId="11" applyNumberFormat="1" applyFont="1" applyFill="1" applyBorder="1" applyAlignment="1">
      <alignment horizontal="center" vertical="center"/>
    </xf>
    <xf numFmtId="49" fontId="10" fillId="0" borderId="42" xfId="11" applyNumberFormat="1" applyFont="1" applyFill="1" applyBorder="1" applyAlignment="1">
      <alignment horizontal="center" vertical="center"/>
    </xf>
    <xf numFmtId="169" fontId="10" fillId="0" borderId="61" xfId="11" applyNumberFormat="1" applyFont="1" applyFill="1" applyBorder="1" applyAlignment="1">
      <alignment horizontal="center" vertical="center"/>
    </xf>
    <xf numFmtId="0" fontId="13" fillId="0" borderId="37" xfId="11" applyFont="1" applyFill="1" applyBorder="1"/>
    <xf numFmtId="0" fontId="13" fillId="0" borderId="42" xfId="11" applyFont="1" applyFill="1" applyBorder="1"/>
    <xf numFmtId="0" fontId="13" fillId="0" borderId="60" xfId="11" applyFont="1" applyFill="1" applyBorder="1"/>
    <xf numFmtId="0" fontId="13" fillId="0" borderId="28" xfId="11" applyFont="1" applyFill="1" applyBorder="1"/>
    <xf numFmtId="167" fontId="10" fillId="0" borderId="33" xfId="11" applyNumberFormat="1" applyFont="1" applyFill="1" applyBorder="1" applyAlignment="1">
      <alignment horizontal="center" vertical="center"/>
    </xf>
    <xf numFmtId="169" fontId="10" fillId="0" borderId="15" xfId="11" applyNumberFormat="1" applyFont="1" applyFill="1" applyBorder="1" applyAlignment="1">
      <alignment horizontal="center" vertical="center"/>
    </xf>
    <xf numFmtId="169" fontId="10" fillId="0" borderId="48" xfId="11" applyNumberFormat="1" applyFont="1" applyFill="1" applyBorder="1" applyAlignment="1">
      <alignment horizontal="center" vertical="center"/>
    </xf>
    <xf numFmtId="167" fontId="10" fillId="0" borderId="48" xfId="11" applyNumberFormat="1" applyFont="1" applyFill="1" applyBorder="1" applyAlignment="1">
      <alignment horizontal="center" vertical="center"/>
    </xf>
    <xf numFmtId="167" fontId="10" fillId="0" borderId="15" xfId="11" applyNumberFormat="1" applyFont="1" applyFill="1" applyBorder="1" applyAlignment="1">
      <alignment horizontal="center" vertical="center"/>
    </xf>
    <xf numFmtId="0" fontId="13" fillId="0" borderId="33" xfId="11" applyFont="1" applyFill="1" applyBorder="1"/>
    <xf numFmtId="0" fontId="13" fillId="0" borderId="48" xfId="11" applyFont="1" applyFill="1" applyBorder="1"/>
    <xf numFmtId="0" fontId="13" fillId="0" borderId="15" xfId="11" applyFont="1" applyFill="1" applyBorder="1"/>
    <xf numFmtId="0" fontId="13" fillId="0" borderId="41" xfId="11" applyFont="1" applyFill="1" applyBorder="1"/>
    <xf numFmtId="0" fontId="10" fillId="0" borderId="17" xfId="1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center" vertical="center"/>
    </xf>
    <xf numFmtId="0" fontId="10" fillId="0" borderId="16" xfId="11" applyFont="1" applyFill="1" applyBorder="1" applyAlignment="1">
      <alignment horizontal="center" vertical="center"/>
    </xf>
    <xf numFmtId="0" fontId="13" fillId="0" borderId="32" xfId="11" applyFont="1" applyFill="1" applyBorder="1"/>
    <xf numFmtId="171" fontId="10" fillId="0" borderId="29" xfId="11" applyNumberFormat="1" applyFont="1" applyFill="1" applyBorder="1" applyAlignment="1">
      <alignment horizontal="center" vertical="center"/>
    </xf>
    <xf numFmtId="171" fontId="10" fillId="0" borderId="61" xfId="11" applyNumberFormat="1" applyFont="1" applyFill="1" applyBorder="1" applyAlignment="1">
      <alignment horizontal="center" vertical="center"/>
    </xf>
    <xf numFmtId="167" fontId="10" fillId="0" borderId="37" xfId="11" applyNumberFormat="1" applyFont="1" applyFill="1" applyBorder="1" applyAlignment="1">
      <alignment horizontal="center" vertical="center"/>
    </xf>
    <xf numFmtId="0" fontId="10" fillId="0" borderId="15" xfId="11" applyFont="1" applyFill="1" applyBorder="1" applyAlignment="1">
      <alignment horizontal="center" vertical="center"/>
    </xf>
    <xf numFmtId="0" fontId="10" fillId="0" borderId="48" xfId="11" applyFont="1" applyFill="1" applyBorder="1" applyAlignment="1">
      <alignment horizontal="center" vertical="center"/>
    </xf>
    <xf numFmtId="167" fontId="10" fillId="0" borderId="42" xfId="11" applyNumberFormat="1" applyFont="1" applyFill="1" applyBorder="1" applyAlignment="1">
      <alignment horizontal="center" vertical="center"/>
    </xf>
    <xf numFmtId="170" fontId="10" fillId="0" borderId="48" xfId="11" applyNumberFormat="1" applyFont="1" applyFill="1" applyBorder="1" applyAlignment="1">
      <alignment horizontal="center" vertical="center"/>
    </xf>
    <xf numFmtId="169" fontId="10" fillId="0" borderId="33" xfId="11" applyNumberFormat="1" applyFont="1" applyFill="1" applyBorder="1" applyAlignment="1">
      <alignment horizontal="center" vertical="center"/>
    </xf>
    <xf numFmtId="170" fontId="10" fillId="0" borderId="15" xfId="11" applyNumberFormat="1" applyFont="1" applyFill="1" applyBorder="1" applyAlignment="1">
      <alignment horizontal="center" vertical="center"/>
    </xf>
    <xf numFmtId="0" fontId="13" fillId="0" borderId="7" xfId="11" applyFont="1" applyFill="1" applyBorder="1" applyAlignment="1">
      <alignment horizontal="centerContinuous"/>
    </xf>
    <xf numFmtId="0" fontId="13" fillId="0" borderId="6" xfId="11" applyFont="1" applyFill="1" applyBorder="1" applyAlignment="1">
      <alignment horizontal="centerContinuous"/>
    </xf>
    <xf numFmtId="0" fontId="13" fillId="0" borderId="8" xfId="11" applyFont="1" applyFill="1" applyBorder="1" applyAlignment="1">
      <alignment horizontal="centerContinuous"/>
    </xf>
    <xf numFmtId="0" fontId="13" fillId="0" borderId="6" xfId="11" applyFont="1" applyFill="1" applyBorder="1"/>
    <xf numFmtId="0" fontId="14" fillId="0" borderId="6" xfId="11" applyFont="1" applyFill="1" applyBorder="1" applyAlignment="1">
      <alignment horizontal="centerContinuous"/>
    </xf>
    <xf numFmtId="0" fontId="13" fillId="0" borderId="7" xfId="11" applyFont="1" applyFill="1" applyBorder="1"/>
    <xf numFmtId="0" fontId="14" fillId="0" borderId="8" xfId="11" applyFont="1" applyFill="1" applyBorder="1" applyAlignment="1">
      <alignment horizontal="centerContinuous"/>
    </xf>
    <xf numFmtId="0" fontId="13" fillId="25" borderId="0" xfId="11" applyFont="1" applyFill="1"/>
    <xf numFmtId="165" fontId="5" fillId="25" borderId="54" xfId="11" applyNumberFormat="1" applyFont="1" applyFill="1" applyBorder="1" applyAlignment="1">
      <alignment horizontal="center" vertical="center"/>
    </xf>
    <xf numFmtId="1" fontId="5" fillId="25" borderId="58" xfId="11" applyNumberFormat="1" applyFill="1" applyBorder="1" applyAlignment="1">
      <alignment horizontal="center" vertical="center"/>
    </xf>
    <xf numFmtId="1" fontId="13" fillId="25" borderId="57" xfId="11" applyNumberFormat="1" applyFont="1" applyFill="1" applyBorder="1"/>
    <xf numFmtId="2" fontId="13" fillId="25" borderId="56" xfId="11" applyNumberFormat="1" applyFont="1" applyFill="1" applyBorder="1"/>
    <xf numFmtId="1" fontId="13" fillId="25" borderId="56" xfId="11" applyNumberFormat="1" applyFont="1" applyFill="1" applyBorder="1"/>
    <xf numFmtId="0" fontId="13" fillId="25" borderId="29" xfId="11" applyFont="1" applyFill="1" applyBorder="1"/>
    <xf numFmtId="0" fontId="14" fillId="25" borderId="60" xfId="11" applyFont="1" applyFill="1" applyBorder="1"/>
    <xf numFmtId="0" fontId="13" fillId="25" borderId="28" xfId="11" applyFont="1" applyFill="1" applyBorder="1" applyAlignment="1"/>
    <xf numFmtId="165" fontId="13" fillId="25" borderId="29" xfId="11" applyNumberFormat="1" applyFont="1" applyFill="1" applyBorder="1" applyAlignment="1">
      <alignment horizontal="center" vertical="center"/>
    </xf>
    <xf numFmtId="165" fontId="13" fillId="25" borderId="56" xfId="11" applyNumberFormat="1" applyFont="1" applyFill="1" applyBorder="1" applyAlignment="1">
      <alignment horizontal="center" vertical="center"/>
    </xf>
    <xf numFmtId="1" fontId="13" fillId="25" borderId="11" xfId="11" applyNumberFormat="1" applyFont="1" applyFill="1" applyBorder="1"/>
    <xf numFmtId="2" fontId="13" fillId="25" borderId="10" xfId="11" applyNumberFormat="1" applyFont="1" applyFill="1" applyBorder="1"/>
    <xf numFmtId="1" fontId="13" fillId="25" borderId="10" xfId="11" applyNumberFormat="1" applyFont="1" applyFill="1" applyBorder="1"/>
    <xf numFmtId="2" fontId="13" fillId="25" borderId="9" xfId="11" applyNumberFormat="1" applyFont="1" applyFill="1" applyBorder="1"/>
    <xf numFmtId="0" fontId="14" fillId="25" borderId="33" xfId="11" applyFont="1" applyFill="1" applyBorder="1"/>
    <xf numFmtId="0" fontId="13" fillId="25" borderId="48" xfId="11" applyFont="1" applyFill="1" applyBorder="1" applyAlignment="1">
      <alignment horizontal="center" wrapText="1"/>
    </xf>
    <xf numFmtId="0" fontId="13" fillId="25" borderId="15" xfId="11" applyFont="1" applyFill="1" applyBorder="1"/>
    <xf numFmtId="0" fontId="13" fillId="0" borderId="63" xfId="11" applyFont="1" applyFill="1" applyBorder="1" applyAlignment="1">
      <alignment horizontal="center"/>
    </xf>
    <xf numFmtId="0" fontId="13" fillId="0" borderId="106" xfId="11" applyFont="1" applyFill="1" applyBorder="1" applyAlignment="1">
      <alignment horizontal="center"/>
    </xf>
    <xf numFmtId="0" fontId="13" fillId="0" borderId="83" xfId="11" applyFont="1" applyFill="1" applyBorder="1"/>
    <xf numFmtId="0" fontId="13" fillId="0" borderId="82" xfId="11" applyFont="1" applyFill="1" applyBorder="1"/>
    <xf numFmtId="0" fontId="10" fillId="0" borderId="1" xfId="11" applyFont="1" applyFill="1" applyBorder="1" applyAlignment="1">
      <alignment horizontal="right"/>
    </xf>
    <xf numFmtId="2" fontId="13" fillId="0" borderId="18" xfId="11" applyNumberFormat="1" applyFont="1" applyFill="1" applyBorder="1" applyAlignment="1">
      <alignment horizontal="left"/>
    </xf>
    <xf numFmtId="0" fontId="10" fillId="0" borderId="1" xfId="11" applyFont="1" applyFill="1" applyBorder="1"/>
    <xf numFmtId="0" fontId="10" fillId="0" borderId="43" xfId="11" applyFont="1" applyFill="1" applyBorder="1"/>
    <xf numFmtId="0" fontId="10" fillId="0" borderId="3" xfId="11" applyFont="1" applyFill="1" applyBorder="1" applyAlignment="1">
      <alignment horizontal="right"/>
    </xf>
    <xf numFmtId="2" fontId="13" fillId="0" borderId="4" xfId="11" applyNumberFormat="1" applyFont="1" applyFill="1" applyBorder="1" applyAlignment="1">
      <alignment horizontal="left"/>
    </xf>
    <xf numFmtId="0" fontId="10" fillId="0" borderId="3" xfId="11" applyFont="1" applyFill="1" applyBorder="1"/>
    <xf numFmtId="0" fontId="10" fillId="0" borderId="2" xfId="11" applyFont="1" applyFill="1" applyBorder="1"/>
    <xf numFmtId="165" fontId="13" fillId="0" borderId="29" xfId="11" applyNumberFormat="1" applyFont="1" applyFill="1" applyBorder="1"/>
    <xf numFmtId="165" fontId="13" fillId="0" borderId="56" xfId="11" applyNumberFormat="1" applyFont="1" applyFill="1" applyBorder="1"/>
    <xf numFmtId="1" fontId="13" fillId="0" borderId="90" xfId="11" applyNumberFormat="1" applyFont="1" applyFill="1" applyBorder="1"/>
    <xf numFmtId="0" fontId="13" fillId="0" borderId="11" xfId="11" applyFont="1" applyFill="1" applyBorder="1" applyAlignment="1">
      <alignment horizontal="center"/>
    </xf>
    <xf numFmtId="0" fontId="13" fillId="0" borderId="10" xfId="11" applyFont="1" applyFill="1" applyBorder="1" applyAlignment="1">
      <alignment horizontal="center"/>
    </xf>
    <xf numFmtId="0" fontId="13" fillId="0" borderId="9" xfId="11" applyFont="1" applyFill="1" applyBorder="1" applyAlignment="1">
      <alignment horizontal="center"/>
    </xf>
    <xf numFmtId="0" fontId="5" fillId="25" borderId="0" xfId="11" applyFill="1"/>
    <xf numFmtId="166" fontId="5" fillId="25" borderId="11" xfId="15" applyFont="1" applyFill="1" applyBorder="1" applyAlignment="1">
      <alignment horizontal="center" vertical="center"/>
    </xf>
    <xf numFmtId="165" fontId="5" fillId="25" borderId="10" xfId="11" applyNumberFormat="1" applyFill="1" applyBorder="1" applyAlignment="1">
      <alignment horizontal="center" vertical="center"/>
    </xf>
    <xf numFmtId="1" fontId="5" fillId="25" borderId="9" xfId="11" applyNumberFormat="1" applyFill="1" applyBorder="1" applyAlignment="1">
      <alignment horizontal="center" vertical="center"/>
    </xf>
    <xf numFmtId="0" fontId="13" fillId="25" borderId="21" xfId="11" applyFont="1" applyFill="1" applyBorder="1" applyAlignment="1">
      <alignment horizontal="center"/>
    </xf>
    <xf numFmtId="0" fontId="13" fillId="25" borderId="20" xfId="11" applyFont="1" applyFill="1" applyBorder="1" applyAlignment="1">
      <alignment horizontal="center"/>
    </xf>
    <xf numFmtId="0" fontId="13" fillId="25" borderId="19" xfId="11" applyFont="1" applyFill="1" applyBorder="1" applyAlignment="1">
      <alignment horizontal="center"/>
    </xf>
    <xf numFmtId="165" fontId="13" fillId="25" borderId="57" xfId="11" applyNumberFormat="1" applyFont="1" applyFill="1" applyBorder="1" applyAlignment="1">
      <alignment horizontal="center"/>
    </xf>
    <xf numFmtId="165" fontId="13" fillId="25" borderId="56" xfId="11" applyNumberFormat="1" applyFont="1" applyFill="1" applyBorder="1" applyAlignment="1">
      <alignment horizontal="center"/>
    </xf>
    <xf numFmtId="1" fontId="5" fillId="25" borderId="58" xfId="11" applyNumberFormat="1" applyFill="1" applyBorder="1" applyAlignment="1">
      <alignment horizontal="center"/>
    </xf>
    <xf numFmtId="0" fontId="13" fillId="25" borderId="11" xfId="11" applyFont="1" applyFill="1" applyBorder="1" applyAlignment="1">
      <alignment horizontal="center"/>
    </xf>
    <xf numFmtId="0" fontId="13" fillId="25" borderId="10" xfId="11" applyFont="1" applyFill="1" applyBorder="1" applyAlignment="1">
      <alignment horizontal="center"/>
    </xf>
    <xf numFmtId="0" fontId="13" fillId="25" borderId="9" xfId="11" applyFont="1" applyFill="1" applyBorder="1" applyAlignment="1">
      <alignment horizontal="center"/>
    </xf>
    <xf numFmtId="165" fontId="13" fillId="25" borderId="57" xfId="11" applyNumberFormat="1" applyFont="1" applyFill="1" applyBorder="1" applyAlignment="1">
      <alignment horizontal="center" vertical="center"/>
    </xf>
    <xf numFmtId="14" fontId="13" fillId="0" borderId="0" xfId="11" applyNumberFormat="1" applyFont="1" applyFill="1" applyBorder="1"/>
    <xf numFmtId="2" fontId="14" fillId="0" borderId="18" xfId="11" applyNumberFormat="1" applyFont="1" applyFill="1" applyBorder="1" applyAlignment="1">
      <alignment horizontal="left"/>
    </xf>
    <xf numFmtId="2" fontId="23" fillId="0" borderId="1" xfId="11" applyNumberFormat="1" applyFont="1" applyFill="1" applyBorder="1" applyAlignment="1">
      <alignment horizontal="center"/>
    </xf>
    <xf numFmtId="2" fontId="14" fillId="0" borderId="43" xfId="11" applyNumberFormat="1" applyFont="1" applyFill="1" applyBorder="1" applyAlignment="1">
      <alignment horizontal="right"/>
    </xf>
    <xf numFmtId="2" fontId="14" fillId="0" borderId="1" xfId="11" applyNumberFormat="1" applyFont="1" applyFill="1" applyBorder="1" applyAlignment="1">
      <alignment horizontal="right"/>
    </xf>
    <xf numFmtId="2" fontId="14" fillId="0" borderId="1" xfId="11" applyNumberFormat="1" applyFont="1" applyFill="1" applyBorder="1" applyAlignment="1">
      <alignment horizontal="left"/>
    </xf>
    <xf numFmtId="0" fontId="5" fillId="0" borderId="1" xfId="11" applyFill="1" applyBorder="1"/>
    <xf numFmtId="0" fontId="10" fillId="0" borderId="4" xfId="11" applyFont="1" applyFill="1" applyBorder="1" applyAlignment="1">
      <alignment horizontal="left"/>
    </xf>
    <xf numFmtId="0" fontId="10" fillId="0" borderId="3" xfId="11" applyFont="1" applyFill="1" applyBorder="1" applyAlignment="1"/>
    <xf numFmtId="0" fontId="10" fillId="0" borderId="2" xfId="11" applyFont="1" applyFill="1" applyBorder="1" applyAlignment="1">
      <alignment horizontal="right"/>
    </xf>
    <xf numFmtId="0" fontId="10" fillId="0" borderId="3" xfId="11" applyFont="1" applyFill="1" applyBorder="1" applyAlignment="1">
      <alignment horizontal="left"/>
    </xf>
    <xf numFmtId="1" fontId="10" fillId="0" borderId="3" xfId="11" applyNumberFormat="1" applyFont="1" applyFill="1" applyBorder="1" applyAlignment="1"/>
    <xf numFmtId="0" fontId="5" fillId="0" borderId="0" xfId="11" applyFill="1" applyBorder="1"/>
    <xf numFmtId="0" fontId="5" fillId="0" borderId="3" xfId="11" applyFill="1" applyBorder="1"/>
    <xf numFmtId="0" fontId="15" fillId="0" borderId="0" xfId="11" applyFont="1" applyFill="1" applyBorder="1"/>
    <xf numFmtId="165" fontId="10" fillId="0" borderId="7" xfId="11" applyNumberFormat="1" applyFont="1" applyFill="1" applyBorder="1" applyAlignment="1">
      <alignment horizontal="left"/>
    </xf>
    <xf numFmtId="49" fontId="5" fillId="0" borderId="6" xfId="11" applyNumberFormat="1" applyFill="1" applyBorder="1" applyAlignment="1">
      <alignment horizontal="center"/>
    </xf>
    <xf numFmtId="165" fontId="10" fillId="0" borderId="8" xfId="11" applyNumberFormat="1" applyFont="1" applyFill="1" applyBorder="1" applyAlignment="1">
      <alignment horizontal="right"/>
    </xf>
    <xf numFmtId="165" fontId="10" fillId="0" borderId="6" xfId="11" applyNumberFormat="1" applyFont="1" applyFill="1" applyBorder="1" applyAlignment="1">
      <alignment horizontal="right"/>
    </xf>
    <xf numFmtId="165" fontId="10" fillId="0" borderId="6" xfId="11" applyNumberFormat="1" applyFont="1" applyFill="1" applyBorder="1" applyAlignment="1">
      <alignment horizontal="left"/>
    </xf>
    <xf numFmtId="0" fontId="5" fillId="0" borderId="40" xfId="11" applyFill="1" applyBorder="1"/>
    <xf numFmtId="165" fontId="10" fillId="0" borderId="17" xfId="11" applyNumberFormat="1" applyFont="1" applyFill="1" applyBorder="1" applyAlignment="1">
      <alignment horizontal="left"/>
    </xf>
    <xf numFmtId="0" fontId="10" fillId="0" borderId="0" xfId="11" applyFont="1" applyFill="1" applyBorder="1" applyAlignment="1"/>
    <xf numFmtId="165" fontId="10" fillId="0" borderId="16" xfId="11" applyNumberFormat="1" applyFont="1" applyFill="1" applyBorder="1" applyAlignment="1">
      <alignment horizontal="right"/>
    </xf>
    <xf numFmtId="165" fontId="10" fillId="0" borderId="0" xfId="11" applyNumberFormat="1" applyFont="1" applyFill="1" applyBorder="1" applyAlignment="1">
      <alignment horizontal="right"/>
    </xf>
    <xf numFmtId="165" fontId="10" fillId="0" borderId="0" xfId="11" applyNumberFormat="1" applyFont="1" applyFill="1" applyBorder="1" applyAlignment="1">
      <alignment horizontal="left"/>
    </xf>
    <xf numFmtId="1" fontId="10" fillId="0" borderId="0" xfId="11" applyNumberFormat="1" applyFont="1" applyFill="1" applyBorder="1" applyAlignment="1"/>
    <xf numFmtId="0" fontId="10" fillId="0" borderId="32" xfId="11" applyFont="1" applyFill="1" applyBorder="1" applyAlignment="1"/>
    <xf numFmtId="169" fontId="10" fillId="0" borderId="29" xfId="11" applyNumberFormat="1" applyFont="1" applyFill="1" applyBorder="1" applyAlignment="1">
      <alignment horizontal="left"/>
    </xf>
    <xf numFmtId="169" fontId="5" fillId="0" borderId="42" xfId="11" applyNumberFormat="1" applyFill="1" applyBorder="1" applyAlignment="1">
      <alignment horizontal="center"/>
    </xf>
    <xf numFmtId="169" fontId="10" fillId="0" borderId="61" xfId="11" applyNumberFormat="1" applyFont="1" applyFill="1" applyBorder="1" applyAlignment="1">
      <alignment horizontal="right"/>
    </xf>
    <xf numFmtId="169" fontId="10" fillId="0" borderId="42" xfId="11" applyNumberFormat="1" applyFont="1" applyFill="1" applyBorder="1" applyAlignment="1">
      <alignment horizontal="right"/>
    </xf>
    <xf numFmtId="169" fontId="10" fillId="0" borderId="60" xfId="11" applyNumberFormat="1" applyFont="1" applyFill="1" applyBorder="1" applyAlignment="1">
      <alignment horizontal="left"/>
    </xf>
    <xf numFmtId="0" fontId="5" fillId="0" borderId="42" xfId="11" applyFill="1" applyBorder="1"/>
    <xf numFmtId="0" fontId="10" fillId="0" borderId="42" xfId="11" applyFont="1" applyFill="1" applyBorder="1"/>
    <xf numFmtId="0" fontId="5" fillId="0" borderId="60" xfId="11" applyFill="1" applyBorder="1"/>
    <xf numFmtId="0" fontId="10" fillId="0" borderId="28" xfId="11" applyFont="1" applyFill="1" applyBorder="1"/>
    <xf numFmtId="167" fontId="10" fillId="0" borderId="33" xfId="11" applyNumberFormat="1" applyFont="1" applyFill="1" applyBorder="1" applyAlignment="1">
      <alignment horizontal="left"/>
    </xf>
    <xf numFmtId="49" fontId="5" fillId="0" borderId="42" xfId="11" applyNumberFormat="1" applyFill="1" applyBorder="1" applyAlignment="1">
      <alignment horizontal="center"/>
    </xf>
    <xf numFmtId="167" fontId="10" fillId="0" borderId="15" xfId="11" applyNumberFormat="1" applyFont="1" applyFill="1" applyBorder="1" applyAlignment="1">
      <alignment horizontal="right"/>
    </xf>
    <xf numFmtId="167" fontId="10" fillId="0" borderId="48" xfId="11" applyNumberFormat="1" applyFont="1" applyFill="1" applyBorder="1" applyAlignment="1">
      <alignment horizontal="right"/>
    </xf>
    <xf numFmtId="167" fontId="10" fillId="0" borderId="48" xfId="11" applyNumberFormat="1" applyFont="1" applyFill="1" applyBorder="1" applyAlignment="1">
      <alignment horizontal="left"/>
    </xf>
    <xf numFmtId="169" fontId="10" fillId="0" borderId="48" xfId="11" applyNumberFormat="1" applyFont="1" applyFill="1" applyBorder="1" applyAlignment="1">
      <alignment horizontal="right"/>
    </xf>
    <xf numFmtId="169" fontId="10" fillId="0" borderId="15" xfId="11" applyNumberFormat="1" applyFont="1" applyFill="1" applyBorder="1" applyAlignment="1">
      <alignment horizontal="right"/>
    </xf>
    <xf numFmtId="0" fontId="5" fillId="0" borderId="48" xfId="11" applyFill="1" applyBorder="1"/>
    <xf numFmtId="0" fontId="5" fillId="0" borderId="48" xfId="11" applyFont="1" applyFill="1" applyBorder="1"/>
    <xf numFmtId="0" fontId="10" fillId="0" borderId="15" xfId="11" applyFont="1" applyFill="1" applyBorder="1"/>
    <xf numFmtId="0" fontId="5" fillId="0" borderId="41" xfId="11" applyFont="1" applyFill="1" applyBorder="1"/>
    <xf numFmtId="0" fontId="5" fillId="0" borderId="40" xfId="11" applyFont="1" applyFill="1" applyBorder="1"/>
    <xf numFmtId="0" fontId="5" fillId="0" borderId="17" xfId="11" applyFill="1" applyBorder="1" applyAlignment="1">
      <alignment horizontal="left"/>
    </xf>
    <xf numFmtId="0" fontId="5" fillId="0" borderId="0" xfId="11" applyFill="1" applyBorder="1" applyAlignment="1">
      <alignment horizontal="centerContinuous"/>
    </xf>
    <xf numFmtId="0" fontId="10" fillId="0" borderId="16" xfId="11" applyFont="1" applyFill="1" applyBorder="1" applyAlignment="1">
      <alignment horizontal="right"/>
    </xf>
    <xf numFmtId="0" fontId="10" fillId="0" borderId="0" xfId="11" applyFont="1" applyFill="1" applyBorder="1" applyAlignment="1">
      <alignment horizontal="right"/>
    </xf>
    <xf numFmtId="0" fontId="5" fillId="0" borderId="0" xfId="11" applyFill="1" applyBorder="1" applyAlignment="1">
      <alignment horizontal="left"/>
    </xf>
    <xf numFmtId="0" fontId="5" fillId="0" borderId="32" xfId="11" applyFont="1" applyFill="1" applyBorder="1"/>
    <xf numFmtId="167" fontId="10" fillId="0" borderId="29" xfId="11" applyNumberFormat="1" applyFont="1" applyFill="1" applyBorder="1" applyAlignment="1">
      <alignment horizontal="left"/>
    </xf>
    <xf numFmtId="167" fontId="10" fillId="0" borderId="60" xfId="11" applyNumberFormat="1" applyFont="1" applyFill="1" applyBorder="1" applyAlignment="1">
      <alignment horizontal="left"/>
    </xf>
    <xf numFmtId="0" fontId="5" fillId="0" borderId="32" xfId="11" applyFill="1" applyBorder="1"/>
    <xf numFmtId="167" fontId="10" fillId="0" borderId="37" xfId="11" applyNumberFormat="1" applyFont="1" applyFill="1" applyBorder="1" applyAlignment="1">
      <alignment horizontal="left"/>
    </xf>
    <xf numFmtId="167" fontId="10" fillId="0" borderId="15" xfId="11" applyNumberFormat="1" applyFont="1" applyFill="1" applyBorder="1" applyAlignment="1">
      <alignment horizontal="left"/>
    </xf>
    <xf numFmtId="0" fontId="10" fillId="0" borderId="15" xfId="11" applyFont="1" applyFill="1" applyBorder="1" applyAlignment="1">
      <alignment horizontal="left"/>
    </xf>
    <xf numFmtId="167" fontId="10" fillId="0" borderId="42" xfId="11" applyNumberFormat="1" applyFont="1" applyFill="1" applyBorder="1" applyAlignment="1">
      <alignment horizontal="left"/>
    </xf>
    <xf numFmtId="0" fontId="10" fillId="0" borderId="48" xfId="11" applyFont="1" applyFill="1" applyBorder="1" applyAlignment="1">
      <alignment horizontal="left"/>
    </xf>
    <xf numFmtId="169" fontId="10" fillId="0" borderId="48" xfId="11" applyNumberFormat="1" applyFont="1" applyFill="1" applyBorder="1" applyAlignment="1">
      <alignment horizontal="left"/>
    </xf>
    <xf numFmtId="169" fontId="10" fillId="0" borderId="33" xfId="11" applyNumberFormat="1" applyFont="1" applyFill="1" applyBorder="1" applyAlignment="1">
      <alignment horizontal="left"/>
    </xf>
    <xf numFmtId="0" fontId="5" fillId="0" borderId="41" xfId="11" applyFill="1" applyBorder="1"/>
    <xf numFmtId="0" fontId="5" fillId="0" borderId="7" xfId="11" applyFill="1" applyBorder="1" applyAlignment="1">
      <alignment horizontal="centerContinuous"/>
    </xf>
    <xf numFmtId="0" fontId="5" fillId="0" borderId="6" xfId="11" applyFill="1" applyBorder="1" applyAlignment="1">
      <alignment horizontal="centerContinuous"/>
    </xf>
    <xf numFmtId="0" fontId="10" fillId="0" borderId="8" xfId="11" applyFont="1" applyFill="1" applyBorder="1" applyAlignment="1">
      <alignment horizontal="centerContinuous"/>
    </xf>
    <xf numFmtId="0" fontId="10" fillId="0" borderId="6" xfId="11" applyFont="1" applyFill="1" applyBorder="1" applyAlignment="1">
      <alignment horizontal="centerContinuous"/>
    </xf>
    <xf numFmtId="0" fontId="5" fillId="0" borderId="6" xfId="11" applyFill="1" applyBorder="1"/>
    <xf numFmtId="0" fontId="5" fillId="0" borderId="7" xfId="11" applyFill="1" applyBorder="1"/>
    <xf numFmtId="167" fontId="5" fillId="0" borderId="57" xfId="11" applyNumberFormat="1" applyFill="1" applyBorder="1"/>
    <xf numFmtId="167" fontId="5" fillId="0" borderId="56" xfId="11" applyNumberFormat="1" applyFill="1" applyBorder="1"/>
    <xf numFmtId="1" fontId="5" fillId="0" borderId="58" xfId="11" applyNumberFormat="1" applyFill="1" applyBorder="1"/>
    <xf numFmtId="1" fontId="5" fillId="0" borderId="52" xfId="11" applyNumberFormat="1" applyFill="1" applyBorder="1"/>
    <xf numFmtId="2" fontId="5" fillId="0" borderId="56" xfId="11" applyNumberFormat="1" applyFill="1" applyBorder="1"/>
    <xf numFmtId="1" fontId="5" fillId="0" borderId="56" xfId="11" applyNumberFormat="1" applyFill="1" applyBorder="1"/>
    <xf numFmtId="0" fontId="5" fillId="0" borderId="29" xfId="11" applyFill="1" applyBorder="1"/>
    <xf numFmtId="0" fontId="5" fillId="0" borderId="28" xfId="11" applyFill="1" applyBorder="1" applyAlignment="1"/>
    <xf numFmtId="165" fontId="5" fillId="25" borderId="57" xfId="11" applyNumberFormat="1" applyFill="1" applyBorder="1" applyAlignment="1">
      <alignment horizontal="center" vertical="center"/>
    </xf>
    <xf numFmtId="165" fontId="5" fillId="25" borderId="56" xfId="11" applyNumberFormat="1" applyFill="1" applyBorder="1" applyAlignment="1">
      <alignment horizontal="center" vertical="center"/>
    </xf>
    <xf numFmtId="1" fontId="5" fillId="25" borderId="52" xfId="11" applyNumberFormat="1" applyFill="1" applyBorder="1"/>
    <xf numFmtId="2" fontId="5" fillId="25" borderId="56" xfId="11" applyNumberFormat="1" applyFill="1" applyBorder="1"/>
    <xf numFmtId="1" fontId="5" fillId="25" borderId="56" xfId="11" applyNumberFormat="1" applyFill="1" applyBorder="1"/>
    <xf numFmtId="0" fontId="5" fillId="25" borderId="29" xfId="11" applyFill="1" applyBorder="1"/>
    <xf numFmtId="0" fontId="5" fillId="25" borderId="60" xfId="11" applyFill="1" applyBorder="1"/>
    <xf numFmtId="0" fontId="5" fillId="25" borderId="28" xfId="11" applyFill="1" applyBorder="1" applyAlignment="1"/>
    <xf numFmtId="166" fontId="5" fillId="25" borderId="57" xfId="15" applyFont="1" applyFill="1" applyBorder="1" applyAlignment="1">
      <alignment horizontal="center" vertical="center"/>
    </xf>
    <xf numFmtId="166" fontId="5" fillId="25" borderId="56" xfId="15" applyFont="1" applyFill="1" applyBorder="1" applyAlignment="1">
      <alignment horizontal="center" vertical="center"/>
    </xf>
    <xf numFmtId="166" fontId="5" fillId="25" borderId="58" xfId="15" applyFont="1" applyFill="1" applyBorder="1" applyAlignment="1">
      <alignment horizontal="center" vertical="center"/>
    </xf>
    <xf numFmtId="1" fontId="5" fillId="25" borderId="76" xfId="11" applyNumberFormat="1" applyFill="1" applyBorder="1"/>
    <xf numFmtId="2" fontId="5" fillId="25" borderId="10" xfId="11" applyNumberFormat="1" applyFill="1" applyBorder="1"/>
    <xf numFmtId="1" fontId="5" fillId="25" borderId="10" xfId="11" applyNumberFormat="1" applyFill="1" applyBorder="1"/>
    <xf numFmtId="2" fontId="5" fillId="25" borderId="9" xfId="11" applyNumberFormat="1" applyFill="1" applyBorder="1"/>
    <xf numFmtId="0" fontId="5" fillId="25" borderId="15" xfId="11" applyFill="1" applyBorder="1"/>
    <xf numFmtId="0" fontId="5" fillId="0" borderId="43" xfId="11" applyFill="1" applyBorder="1"/>
    <xf numFmtId="0" fontId="10" fillId="0" borderId="1" xfId="11" applyFont="1" applyFill="1" applyBorder="1" applyAlignment="1">
      <alignment horizontal="left"/>
    </xf>
    <xf numFmtId="2" fontId="5" fillId="0" borderId="18" xfId="11" applyNumberFormat="1" applyFill="1" applyBorder="1" applyAlignment="1">
      <alignment horizontal="left"/>
    </xf>
    <xf numFmtId="0" fontId="5" fillId="0" borderId="4" xfId="11" applyFill="1" applyBorder="1"/>
    <xf numFmtId="0" fontId="5" fillId="0" borderId="2" xfId="11" applyFill="1" applyBorder="1"/>
    <xf numFmtId="2" fontId="5" fillId="0" borderId="4" xfId="11" applyNumberFormat="1" applyFill="1" applyBorder="1" applyAlignment="1">
      <alignment horizontal="left"/>
    </xf>
    <xf numFmtId="165" fontId="5" fillId="0" borderId="83" xfId="11" applyNumberFormat="1" applyFill="1" applyBorder="1"/>
    <xf numFmtId="165" fontId="5" fillId="0" borderId="82" xfId="11" applyNumberFormat="1" applyFill="1" applyBorder="1"/>
    <xf numFmtId="1" fontId="5" fillId="0" borderId="90" xfId="11" applyNumberFormat="1" applyFill="1" applyBorder="1"/>
    <xf numFmtId="165" fontId="5" fillId="25" borderId="11" xfId="11" applyNumberFormat="1" applyFill="1" applyBorder="1" applyAlignment="1">
      <alignment horizontal="center" vertical="center"/>
    </xf>
    <xf numFmtId="0" fontId="5" fillId="25" borderId="0" xfId="11" applyFont="1" applyFill="1"/>
    <xf numFmtId="0" fontId="10" fillId="0" borderId="73" xfId="11" applyFont="1" applyFill="1" applyBorder="1" applyAlignment="1">
      <alignment horizontal="center"/>
    </xf>
    <xf numFmtId="0" fontId="10" fillId="0" borderId="72" xfId="11" applyFont="1" applyFill="1" applyBorder="1" applyAlignment="1">
      <alignment horizontal="center"/>
    </xf>
    <xf numFmtId="0" fontId="10" fillId="0" borderId="71" xfId="11" applyFont="1" applyFill="1" applyBorder="1" applyAlignment="1">
      <alignment horizontal="center"/>
    </xf>
    <xf numFmtId="0" fontId="10" fillId="0" borderId="105" xfId="11" applyFont="1" applyFill="1" applyBorder="1" applyAlignment="1">
      <alignment horizontal="center"/>
    </xf>
    <xf numFmtId="0" fontId="10" fillId="0" borderId="104" xfId="11" applyFont="1" applyFill="1" applyBorder="1" applyAlignment="1">
      <alignment horizontal="center"/>
    </xf>
    <xf numFmtId="14" fontId="5" fillId="0" borderId="0" xfId="11" applyNumberFormat="1" applyFill="1" applyBorder="1"/>
    <xf numFmtId="167" fontId="10" fillId="0" borderId="61" xfId="11" applyNumberFormat="1" applyFont="1" applyFill="1" applyBorder="1" applyAlignment="1">
      <alignment horizontal="right"/>
    </xf>
    <xf numFmtId="167" fontId="10" fillId="0" borderId="42" xfId="11" applyNumberFormat="1" applyFont="1" applyFill="1" applyBorder="1" applyAlignment="1">
      <alignment horizontal="right"/>
    </xf>
    <xf numFmtId="0" fontId="5" fillId="0" borderId="42" xfId="11" applyFont="1" applyFill="1" applyBorder="1"/>
    <xf numFmtId="0" fontId="10" fillId="0" borderId="61" xfId="11" applyFont="1" applyFill="1" applyBorder="1"/>
    <xf numFmtId="165" fontId="5" fillId="25" borderId="57" xfId="11" applyNumberFormat="1" applyFill="1" applyBorder="1" applyAlignment="1">
      <alignment horizontal="center"/>
    </xf>
    <xf numFmtId="165" fontId="5" fillId="25" borderId="56" xfId="11" applyNumberFormat="1" applyFill="1" applyBorder="1" applyAlignment="1">
      <alignment horizontal="center"/>
    </xf>
    <xf numFmtId="1" fontId="5" fillId="25" borderId="78" xfId="11" applyNumberFormat="1" applyFill="1" applyBorder="1"/>
    <xf numFmtId="2" fontId="5" fillId="25" borderId="20" xfId="11" applyNumberFormat="1" applyFill="1" applyBorder="1"/>
    <xf numFmtId="1" fontId="5" fillId="25" borderId="20" xfId="11" applyNumberFormat="1" applyFill="1" applyBorder="1"/>
    <xf numFmtId="2" fontId="5" fillId="25" borderId="50" xfId="11" applyNumberFormat="1" applyFill="1" applyBorder="1"/>
    <xf numFmtId="2" fontId="5" fillId="25" borderId="59" xfId="11" applyNumberFormat="1" applyFill="1" applyBorder="1"/>
    <xf numFmtId="165" fontId="17" fillId="0" borderId="33" xfId="11" applyNumberFormat="1" applyFont="1" applyFill="1" applyBorder="1" applyAlignment="1">
      <alignment horizontal="center"/>
    </xf>
    <xf numFmtId="165" fontId="17" fillId="0" borderId="10" xfId="11" applyNumberFormat="1" applyFont="1" applyFill="1" applyBorder="1" applyAlignment="1">
      <alignment horizontal="center"/>
    </xf>
    <xf numFmtId="1" fontId="17" fillId="0" borderId="9" xfId="11" applyNumberFormat="1" applyFont="1" applyFill="1" applyBorder="1" applyAlignment="1">
      <alignment horizontal="center"/>
    </xf>
    <xf numFmtId="1" fontId="5" fillId="0" borderId="77" xfId="11" applyNumberFormat="1" applyFill="1" applyBorder="1"/>
    <xf numFmtId="2" fontId="5" fillId="0" borderId="54" xfId="11" applyNumberFormat="1" applyFill="1" applyBorder="1"/>
    <xf numFmtId="1" fontId="5" fillId="0" borderId="54" xfId="11" applyNumberFormat="1" applyFill="1" applyBorder="1"/>
    <xf numFmtId="2" fontId="5" fillId="0" borderId="53" xfId="11" applyNumberFormat="1" applyFill="1" applyBorder="1"/>
    <xf numFmtId="1" fontId="5" fillId="25" borderId="21" xfId="11" applyNumberFormat="1" applyFill="1" applyBorder="1"/>
    <xf numFmtId="1" fontId="5" fillId="25" borderId="57" xfId="11" applyNumberFormat="1" applyFill="1" applyBorder="1"/>
    <xf numFmtId="165" fontId="5" fillId="25" borderId="55" xfId="11" applyNumberFormat="1" applyFill="1" applyBorder="1" applyAlignment="1">
      <alignment horizontal="center"/>
    </xf>
    <xf numFmtId="165" fontId="5" fillId="25" borderId="54" xfId="11" applyNumberFormat="1" applyFill="1" applyBorder="1" applyAlignment="1">
      <alignment horizontal="center"/>
    </xf>
    <xf numFmtId="1" fontId="5" fillId="25" borderId="55" xfId="11" applyNumberFormat="1" applyFill="1" applyBorder="1"/>
    <xf numFmtId="2" fontId="5" fillId="25" borderId="54" xfId="11" applyNumberFormat="1" applyFill="1" applyBorder="1"/>
    <xf numFmtId="1" fontId="5" fillId="25" borderId="54" xfId="11" applyNumberFormat="1" applyFill="1" applyBorder="1"/>
    <xf numFmtId="2" fontId="5" fillId="25" borderId="53" xfId="11" applyNumberFormat="1" applyFill="1" applyBorder="1"/>
    <xf numFmtId="0" fontId="10" fillId="0" borderId="11" xfId="11" applyFont="1" applyFill="1" applyBorder="1"/>
    <xf numFmtId="0" fontId="10" fillId="0" borderId="10" xfId="11" applyFont="1" applyFill="1" applyBorder="1"/>
    <xf numFmtId="0" fontId="10" fillId="0" borderId="49" xfId="11" applyFont="1" applyFill="1" applyBorder="1"/>
    <xf numFmtId="2" fontId="5" fillId="0" borderId="1" xfId="11" applyNumberFormat="1" applyFill="1" applyBorder="1" applyAlignment="1">
      <alignment horizontal="left"/>
    </xf>
    <xf numFmtId="2" fontId="5" fillId="0" borderId="43" xfId="11" applyNumberFormat="1" applyFill="1" applyBorder="1" applyAlignment="1">
      <alignment horizontal="left"/>
    </xf>
    <xf numFmtId="0" fontId="5" fillId="0" borderId="1" xfId="11" applyFill="1" applyBorder="1" applyAlignment="1">
      <alignment horizontal="left"/>
    </xf>
    <xf numFmtId="0" fontId="10" fillId="0" borderId="18" xfId="11" applyFont="1" applyFill="1" applyBorder="1" applyAlignment="1">
      <alignment horizontal="left"/>
    </xf>
    <xf numFmtId="0" fontId="10" fillId="0" borderId="43" xfId="11" applyFont="1" applyFill="1" applyBorder="1" applyAlignment="1">
      <alignment horizontal="left"/>
    </xf>
    <xf numFmtId="0" fontId="19" fillId="0" borderId="1" xfId="11" applyFont="1" applyFill="1" applyBorder="1"/>
    <xf numFmtId="0" fontId="10" fillId="0" borderId="43" xfId="11" applyFont="1" applyFill="1" applyBorder="1" applyAlignment="1">
      <alignment horizontal="right"/>
    </xf>
    <xf numFmtId="2" fontId="5" fillId="0" borderId="3" xfId="11" applyNumberFormat="1" applyFill="1" applyBorder="1" applyAlignment="1">
      <alignment horizontal="left"/>
    </xf>
    <xf numFmtId="0" fontId="10" fillId="0" borderId="4" xfId="11" applyFont="1" applyFill="1" applyBorder="1" applyAlignment="1">
      <alignment horizontal="right"/>
    </xf>
    <xf numFmtId="0" fontId="10" fillId="0" borderId="2" xfId="11" applyFont="1" applyFill="1" applyBorder="1" applyAlignment="1">
      <alignment horizontal="left"/>
    </xf>
    <xf numFmtId="0" fontId="19" fillId="0" borderId="2" xfId="11" applyFont="1" applyFill="1" applyBorder="1" applyAlignment="1">
      <alignment horizontal="right"/>
    </xf>
    <xf numFmtId="2" fontId="5" fillId="0" borderId="80" xfId="11" applyNumberFormat="1" applyFill="1" applyBorder="1"/>
    <xf numFmtId="2" fontId="5" fillId="0" borderId="82" xfId="11" applyNumberFormat="1" applyFill="1" applyBorder="1"/>
    <xf numFmtId="1" fontId="5" fillId="0" borderId="79" xfId="11" applyNumberFormat="1" applyFill="1" applyBorder="1"/>
    <xf numFmtId="0" fontId="13" fillId="25" borderId="11" xfId="11" applyFont="1" applyFill="1" applyBorder="1" applyAlignment="1">
      <alignment horizontal="right"/>
    </xf>
    <xf numFmtId="0" fontId="13" fillId="25" borderId="10" xfId="11" applyFont="1" applyFill="1" applyBorder="1" applyAlignment="1">
      <alignment horizontal="right"/>
    </xf>
    <xf numFmtId="0" fontId="13" fillId="25" borderId="9" xfId="11" applyFont="1" applyFill="1" applyBorder="1" applyAlignment="1">
      <alignment horizontal="right"/>
    </xf>
    <xf numFmtId="0" fontId="13" fillId="0" borderId="11" xfId="11" applyFont="1" applyFill="1" applyBorder="1" applyAlignment="1">
      <alignment horizontal="center" vertical="center"/>
    </xf>
    <xf numFmtId="0" fontId="13" fillId="0" borderId="10" xfId="11" applyFont="1" applyFill="1" applyBorder="1" applyAlignment="1">
      <alignment horizontal="center" vertical="center"/>
    </xf>
    <xf numFmtId="0" fontId="13" fillId="0" borderId="9" xfId="11" applyFont="1" applyFill="1" applyBorder="1" applyAlignment="1">
      <alignment horizontal="center" vertical="center"/>
    </xf>
    <xf numFmtId="0" fontId="10" fillId="0" borderId="24" xfId="11" applyFont="1" applyFill="1" applyBorder="1" applyAlignment="1">
      <alignment horizontal="center"/>
    </xf>
    <xf numFmtId="0" fontId="10" fillId="0" borderId="23" xfId="11" applyFont="1" applyFill="1" applyBorder="1" applyAlignment="1">
      <alignment horizontal="center"/>
    </xf>
    <xf numFmtId="0" fontId="10" fillId="0" borderId="22" xfId="11" applyFont="1" applyFill="1" applyBorder="1" applyAlignment="1">
      <alignment horizontal="center"/>
    </xf>
    <xf numFmtId="0" fontId="10" fillId="0" borderId="106" xfId="11" applyFont="1" applyFill="1" applyBorder="1" applyAlignment="1">
      <alignment horizontal="center"/>
    </xf>
    <xf numFmtId="0" fontId="10" fillId="0" borderId="63" xfId="11" applyFont="1" applyFill="1" applyBorder="1" applyAlignment="1">
      <alignment horizontal="center"/>
    </xf>
    <xf numFmtId="2" fontId="14" fillId="0" borderId="1" xfId="11" applyNumberFormat="1" applyFont="1" applyFill="1" applyBorder="1" applyAlignment="1">
      <alignment horizontal="center"/>
    </xf>
    <xf numFmtId="0" fontId="13" fillId="0" borderId="4" xfId="11" applyFont="1" applyFill="1" applyBorder="1" applyAlignment="1">
      <alignment horizontal="left"/>
    </xf>
    <xf numFmtId="1" fontId="13" fillId="0" borderId="3" xfId="11" applyNumberFormat="1" applyFont="1" applyFill="1" applyBorder="1" applyAlignment="1"/>
    <xf numFmtId="49" fontId="10" fillId="0" borderId="6" xfId="11" applyNumberFormat="1" applyFont="1" applyFill="1" applyBorder="1" applyAlignment="1">
      <alignment horizontal="center"/>
    </xf>
    <xf numFmtId="165" fontId="10" fillId="0" borderId="18" xfId="11" applyNumberFormat="1" applyFont="1" applyFill="1" applyBorder="1" applyAlignment="1">
      <alignment horizontal="left"/>
    </xf>
    <xf numFmtId="1" fontId="10" fillId="0" borderId="1" xfId="11" applyNumberFormat="1" applyFont="1" applyFill="1" applyBorder="1" applyAlignment="1"/>
    <xf numFmtId="165" fontId="10" fillId="0" borderId="43" xfId="11" applyNumberFormat="1" applyFont="1" applyFill="1" applyBorder="1" applyAlignment="1">
      <alignment horizontal="right"/>
    </xf>
    <xf numFmtId="0" fontId="10" fillId="0" borderId="18" xfId="11" applyFont="1" applyFill="1" applyBorder="1"/>
    <xf numFmtId="0" fontId="10" fillId="0" borderId="62" xfId="11" applyFont="1" applyFill="1" applyBorder="1" applyAlignment="1">
      <alignment horizontal="centerContinuous"/>
    </xf>
    <xf numFmtId="0" fontId="10" fillId="0" borderId="44" xfId="11" applyFont="1" applyFill="1" applyBorder="1"/>
    <xf numFmtId="165" fontId="10" fillId="0" borderId="29" xfId="11" applyNumberFormat="1" applyFont="1" applyFill="1" applyBorder="1" applyAlignment="1">
      <alignment horizontal="left"/>
    </xf>
    <xf numFmtId="49" fontId="10" fillId="0" borderId="42" xfId="11" applyNumberFormat="1" applyFont="1" applyFill="1" applyBorder="1" applyAlignment="1">
      <alignment horizontal="center"/>
    </xf>
    <xf numFmtId="49" fontId="10" fillId="0" borderId="48" xfId="11" applyNumberFormat="1" applyFont="1" applyFill="1" applyBorder="1" applyAlignment="1">
      <alignment horizontal="center"/>
    </xf>
    <xf numFmtId="0" fontId="10" fillId="0" borderId="17" xfId="11" applyFont="1" applyFill="1" applyBorder="1" applyAlignment="1">
      <alignment horizontal="left"/>
    </xf>
    <xf numFmtId="0" fontId="10" fillId="0" borderId="0" xfId="11" applyFont="1" applyFill="1" applyBorder="1" applyAlignment="1">
      <alignment horizontal="centerContinuous"/>
    </xf>
    <xf numFmtId="165" fontId="17" fillId="0" borderId="55" xfId="11" applyNumberFormat="1" applyFont="1" applyFill="1" applyBorder="1" applyAlignment="1">
      <alignment horizontal="center"/>
    </xf>
    <xf numFmtId="165" fontId="17" fillId="0" borderId="54" xfId="11" applyNumberFormat="1" applyFont="1" applyFill="1" applyBorder="1" applyAlignment="1">
      <alignment horizontal="center"/>
    </xf>
    <xf numFmtId="1" fontId="17" fillId="0" borderId="58" xfId="11" applyNumberFormat="1" applyFont="1" applyFill="1" applyBorder="1" applyAlignment="1">
      <alignment horizontal="center"/>
    </xf>
    <xf numFmtId="0" fontId="17" fillId="0" borderId="55" xfId="11" applyFont="1" applyFill="1" applyBorder="1"/>
    <xf numFmtId="0" fontId="17" fillId="0" borderId="54" xfId="11" applyFont="1" applyFill="1" applyBorder="1"/>
    <xf numFmtId="0" fontId="17" fillId="0" borderId="51" xfId="11" applyFont="1" applyFill="1" applyBorder="1"/>
    <xf numFmtId="2" fontId="5" fillId="25" borderId="0" xfId="11" applyNumberFormat="1" applyFill="1"/>
    <xf numFmtId="166" fontId="13" fillId="25" borderId="0" xfId="15" applyFont="1" applyFill="1"/>
    <xf numFmtId="2" fontId="13" fillId="25" borderId="0" xfId="11" applyNumberFormat="1" applyFont="1" applyFill="1"/>
    <xf numFmtId="0" fontId="13" fillId="25" borderId="57" xfId="11" applyFont="1" applyFill="1" applyBorder="1"/>
    <xf numFmtId="0" fontId="13" fillId="25" borderId="56" xfId="11" applyFont="1" applyFill="1" applyBorder="1"/>
    <xf numFmtId="0" fontId="13" fillId="25" borderId="58" xfId="11" applyFont="1" applyFill="1" applyBorder="1"/>
    <xf numFmtId="166" fontId="5" fillId="25" borderId="55" xfId="15" applyFont="1" applyFill="1" applyBorder="1" applyAlignment="1">
      <alignment horizontal="center"/>
    </xf>
    <xf numFmtId="166" fontId="5" fillId="25" borderId="54" xfId="15" applyFont="1" applyFill="1" applyBorder="1" applyAlignment="1">
      <alignment horizontal="center"/>
    </xf>
    <xf numFmtId="166" fontId="5" fillId="25" borderId="58" xfId="15" applyFont="1" applyFill="1" applyBorder="1" applyAlignment="1">
      <alignment horizontal="center"/>
    </xf>
    <xf numFmtId="2" fontId="13" fillId="25" borderId="58" xfId="11" applyNumberFormat="1" applyFont="1" applyFill="1" applyBorder="1"/>
    <xf numFmtId="1" fontId="13" fillId="25" borderId="55" xfId="11" applyNumberFormat="1" applyFont="1" applyFill="1" applyBorder="1"/>
    <xf numFmtId="2" fontId="13" fillId="25" borderId="54" xfId="11" applyNumberFormat="1" applyFont="1" applyFill="1" applyBorder="1"/>
    <xf numFmtId="1" fontId="13" fillId="25" borderId="54" xfId="11" applyNumberFormat="1" applyFont="1" applyFill="1" applyBorder="1"/>
    <xf numFmtId="2" fontId="13" fillId="25" borderId="51" xfId="11" applyNumberFormat="1" applyFont="1" applyFill="1" applyBorder="1"/>
    <xf numFmtId="0" fontId="17" fillId="25" borderId="0" xfId="11" applyFont="1" applyFill="1"/>
    <xf numFmtId="165" fontId="17" fillId="25" borderId="55" xfId="11" applyNumberFormat="1" applyFont="1" applyFill="1" applyBorder="1" applyAlignment="1">
      <alignment horizontal="center"/>
    </xf>
    <xf numFmtId="165" fontId="17" fillId="25" borderId="54" xfId="11" applyNumberFormat="1" applyFont="1" applyFill="1" applyBorder="1" applyAlignment="1">
      <alignment horizontal="center"/>
    </xf>
    <xf numFmtId="1" fontId="17" fillId="25" borderId="58" xfId="11" applyNumberFormat="1" applyFont="1" applyFill="1" applyBorder="1" applyAlignment="1">
      <alignment horizontal="center"/>
    </xf>
    <xf numFmtId="0" fontId="17" fillId="25" borderId="55" xfId="11" applyFont="1" applyFill="1" applyBorder="1"/>
    <xf numFmtId="0" fontId="17" fillId="25" borderId="54" xfId="11" applyFont="1" applyFill="1" applyBorder="1"/>
    <xf numFmtId="0" fontId="17" fillId="25" borderId="51" xfId="11" applyFont="1" applyFill="1" applyBorder="1"/>
    <xf numFmtId="1" fontId="13" fillId="25" borderId="83" xfId="11" applyNumberFormat="1" applyFont="1" applyFill="1" applyBorder="1"/>
    <xf numFmtId="2" fontId="13" fillId="25" borderId="82" xfId="11" applyNumberFormat="1" applyFont="1" applyFill="1" applyBorder="1"/>
    <xf numFmtId="1" fontId="13" fillId="25" borderId="82" xfId="11" applyNumberFormat="1" applyFont="1" applyFill="1" applyBorder="1"/>
    <xf numFmtId="2" fontId="13" fillId="25" borderId="90" xfId="11" applyNumberFormat="1" applyFont="1" applyFill="1" applyBorder="1"/>
    <xf numFmtId="0" fontId="13" fillId="0" borderId="11" xfId="11" applyFont="1" applyFill="1" applyBorder="1" applyAlignment="1">
      <alignment horizontal="right"/>
    </xf>
    <xf numFmtId="0" fontId="13" fillId="0" borderId="10" xfId="11" applyFont="1" applyFill="1" applyBorder="1" applyAlignment="1">
      <alignment horizontal="right"/>
    </xf>
    <xf numFmtId="0" fontId="13" fillId="0" borderId="9" xfId="11" applyFont="1" applyFill="1" applyBorder="1" applyAlignment="1">
      <alignment horizontal="right"/>
    </xf>
    <xf numFmtId="0" fontId="13" fillId="25" borderId="11" xfId="11" applyFont="1" applyFill="1" applyBorder="1" applyAlignment="1">
      <alignment horizontal="center" vertical="center"/>
    </xf>
    <xf numFmtId="0" fontId="13" fillId="25" borderId="10" xfId="11" applyFont="1" applyFill="1" applyBorder="1" applyAlignment="1">
      <alignment horizontal="center" vertical="center"/>
    </xf>
    <xf numFmtId="0" fontId="13" fillId="25" borderId="9" xfId="11" applyFont="1" applyFill="1" applyBorder="1" applyAlignment="1">
      <alignment horizontal="center" vertical="center"/>
    </xf>
    <xf numFmtId="0" fontId="6" fillId="0" borderId="0" xfId="11" applyFont="1" applyFill="1"/>
    <xf numFmtId="0" fontId="6" fillId="0" borderId="0" xfId="11" applyFont="1" applyFill="1" applyBorder="1"/>
    <xf numFmtId="14" fontId="6" fillId="0" borderId="0" xfId="11" applyNumberFormat="1" applyFont="1" applyFill="1" applyBorder="1"/>
    <xf numFmtId="49" fontId="5" fillId="0" borderId="1" xfId="11" applyNumberFormat="1" applyFill="1" applyBorder="1" applyAlignment="1">
      <alignment horizontal="center"/>
    </xf>
    <xf numFmtId="0" fontId="10" fillId="0" borderId="40" xfId="11" applyFont="1" applyFill="1" applyBorder="1" applyAlignment="1"/>
    <xf numFmtId="49" fontId="5" fillId="0" borderId="48" xfId="11" applyNumberFormat="1" applyFill="1" applyBorder="1" applyAlignment="1">
      <alignment horizontal="center"/>
    </xf>
    <xf numFmtId="0" fontId="10" fillId="0" borderId="61" xfId="11" applyFont="1" applyFill="1" applyBorder="1" applyAlignment="1">
      <alignment horizontal="left"/>
    </xf>
    <xf numFmtId="0" fontId="10" fillId="0" borderId="42" xfId="11" applyFont="1" applyFill="1" applyBorder="1" applyAlignment="1">
      <alignment horizontal="left"/>
    </xf>
    <xf numFmtId="169" fontId="10" fillId="0" borderId="42" xfId="11" applyNumberFormat="1" applyFont="1" applyFill="1" applyBorder="1" applyAlignment="1">
      <alignment horizontal="left"/>
    </xf>
    <xf numFmtId="169" fontId="10" fillId="0" borderId="37" xfId="11" applyNumberFormat="1" applyFont="1" applyFill="1" applyBorder="1" applyAlignment="1">
      <alignment horizontal="left"/>
    </xf>
    <xf numFmtId="0" fontId="5" fillId="0" borderId="17" xfId="11" applyFill="1" applyBorder="1" applyAlignment="1">
      <alignment horizontal="centerContinuous"/>
    </xf>
    <xf numFmtId="0" fontId="10" fillId="0" borderId="16" xfId="11" applyFont="1" applyFill="1" applyBorder="1" applyAlignment="1">
      <alignment horizontal="centerContinuous"/>
    </xf>
    <xf numFmtId="0" fontId="14" fillId="0" borderId="0" xfId="11" applyFont="1" applyFill="1" applyBorder="1" applyAlignment="1">
      <alignment horizontal="centerContinuous"/>
    </xf>
    <xf numFmtId="0" fontId="5" fillId="0" borderId="17" xfId="11" applyFill="1" applyBorder="1"/>
    <xf numFmtId="0" fontId="14" fillId="0" borderId="16" xfId="11" applyFont="1" applyFill="1" applyBorder="1" applyAlignment="1">
      <alignment horizontal="centerContinuous"/>
    </xf>
    <xf numFmtId="165" fontId="5" fillId="25" borderId="24" xfId="11" applyNumberFormat="1" applyFill="1" applyBorder="1" applyAlignment="1">
      <alignment horizontal="center"/>
    </xf>
    <xf numFmtId="165" fontId="5" fillId="25" borderId="23" xfId="11" applyNumberFormat="1" applyFill="1" applyBorder="1" applyAlignment="1">
      <alignment horizontal="center"/>
    </xf>
    <xf numFmtId="1" fontId="5" fillId="25" borderId="22" xfId="11" applyNumberFormat="1" applyFill="1" applyBorder="1" applyAlignment="1">
      <alignment horizontal="center"/>
    </xf>
    <xf numFmtId="1" fontId="5" fillId="25" borderId="106" xfId="11" applyNumberFormat="1" applyFill="1" applyBorder="1"/>
    <xf numFmtId="2" fontId="5" fillId="25" borderId="23" xfId="11" applyNumberFormat="1" applyFill="1" applyBorder="1"/>
    <xf numFmtId="1" fontId="5" fillId="25" borderId="23" xfId="11" applyNumberFormat="1" applyFill="1" applyBorder="1"/>
    <xf numFmtId="2" fontId="5" fillId="25" borderId="63" xfId="11" applyNumberFormat="1" applyFill="1" applyBorder="1"/>
    <xf numFmtId="1" fontId="5" fillId="25" borderId="91" xfId="11" applyNumberFormat="1" applyFill="1" applyBorder="1"/>
    <xf numFmtId="2" fontId="5" fillId="25" borderId="82" xfId="11" applyNumberFormat="1" applyFill="1" applyBorder="1"/>
    <xf numFmtId="1" fontId="5" fillId="25" borderId="82" xfId="11" applyNumberFormat="1" applyFill="1" applyBorder="1"/>
    <xf numFmtId="2" fontId="5" fillId="25" borderId="81" xfId="11" applyNumberFormat="1" applyFill="1" applyBorder="1"/>
    <xf numFmtId="165" fontId="17" fillId="25" borderId="55" xfId="11" applyNumberFormat="1" applyFont="1" applyFill="1" applyBorder="1" applyAlignment="1">
      <alignment horizontal="center" vertical="center"/>
    </xf>
    <xf numFmtId="165" fontId="17" fillId="25" borderId="54" xfId="11" applyNumberFormat="1" applyFont="1" applyFill="1" applyBorder="1" applyAlignment="1">
      <alignment horizontal="center" vertical="center"/>
    </xf>
    <xf numFmtId="1" fontId="17" fillId="25" borderId="58" xfId="11" applyNumberFormat="1" applyFont="1" applyFill="1" applyBorder="1" applyAlignment="1">
      <alignment horizontal="center" vertical="center"/>
    </xf>
    <xf numFmtId="1" fontId="5" fillId="25" borderId="77" xfId="11" applyNumberFormat="1" applyFill="1" applyBorder="1"/>
    <xf numFmtId="165" fontId="17" fillId="25" borderId="11" xfId="11" applyNumberFormat="1" applyFont="1" applyFill="1" applyBorder="1" applyAlignment="1">
      <alignment horizontal="center" vertical="center"/>
    </xf>
    <xf numFmtId="165" fontId="17" fillId="25" borderId="10" xfId="11" applyNumberFormat="1" applyFont="1" applyFill="1" applyBorder="1" applyAlignment="1">
      <alignment horizontal="center" vertical="center"/>
    </xf>
    <xf numFmtId="1" fontId="17" fillId="25" borderId="9" xfId="11" applyNumberFormat="1" applyFont="1" applyFill="1" applyBorder="1" applyAlignment="1">
      <alignment horizontal="center" vertical="center"/>
    </xf>
    <xf numFmtId="0" fontId="15" fillId="25" borderId="76" xfId="11" applyFont="1" applyFill="1" applyBorder="1"/>
    <xf numFmtId="0" fontId="14" fillId="25" borderId="10" xfId="11" applyFont="1" applyFill="1" applyBorder="1"/>
    <xf numFmtId="0" fontId="10" fillId="25" borderId="10" xfId="11" applyFont="1" applyFill="1" applyBorder="1"/>
    <xf numFmtId="0" fontId="10" fillId="25" borderId="9" xfId="11" applyFont="1" applyFill="1" applyBorder="1"/>
    <xf numFmtId="0" fontId="13" fillId="25" borderId="21" xfId="11" applyFont="1" applyFill="1" applyBorder="1" applyAlignment="1">
      <alignment horizontal="center" vertical="center"/>
    </xf>
    <xf numFmtId="0" fontId="13" fillId="25" borderId="20" xfId="11" applyFont="1" applyFill="1" applyBorder="1" applyAlignment="1">
      <alignment horizontal="center" vertical="center"/>
    </xf>
    <xf numFmtId="0" fontId="13" fillId="25" borderId="19" xfId="11" applyFont="1" applyFill="1" applyBorder="1" applyAlignment="1">
      <alignment horizontal="center" vertical="center"/>
    </xf>
    <xf numFmtId="0" fontId="42" fillId="0" borderId="0" xfId="6" applyFont="1" applyFill="1" applyBorder="1" applyAlignment="1">
      <alignment horizontal="center"/>
    </xf>
    <xf numFmtId="14" fontId="42" fillId="0" borderId="42" xfId="2" applyNumberFormat="1" applyFont="1" applyFill="1" applyBorder="1" applyAlignment="1" applyProtection="1">
      <alignment horizontal="center"/>
      <protection locked="0"/>
    </xf>
    <xf numFmtId="14" fontId="48" fillId="0" borderId="0" xfId="2" applyNumberFormat="1" applyFont="1" applyFill="1" applyBorder="1" applyAlignment="1" applyProtection="1">
      <alignment horizontal="center"/>
      <protection locked="0"/>
    </xf>
    <xf numFmtId="14" fontId="45" fillId="0" borderId="0" xfId="2" applyNumberFormat="1" applyFont="1" applyFill="1" applyBorder="1" applyAlignment="1" applyProtection="1">
      <alignment horizontal="center"/>
      <protection locked="0"/>
    </xf>
    <xf numFmtId="0" fontId="45" fillId="0" borderId="8" xfId="2" applyFont="1" applyFill="1" applyBorder="1" applyAlignment="1">
      <alignment horizontal="center"/>
    </xf>
    <xf numFmtId="0" fontId="45" fillId="0" borderId="6" xfId="2" applyFont="1" applyFill="1" applyBorder="1" applyAlignment="1">
      <alignment horizontal="center"/>
    </xf>
    <xf numFmtId="0" fontId="45" fillId="0" borderId="7" xfId="2" applyFont="1" applyFill="1" applyBorder="1" applyAlignment="1">
      <alignment horizontal="center"/>
    </xf>
    <xf numFmtId="1" fontId="45" fillId="0" borderId="8" xfId="4" applyNumberFormat="1" applyFont="1" applyFill="1" applyBorder="1" applyAlignment="1">
      <alignment horizontal="center"/>
    </xf>
    <xf numFmtId="1" fontId="45" fillId="0" borderId="6" xfId="4" applyNumberFormat="1" applyFont="1" applyFill="1" applyBorder="1" applyAlignment="1">
      <alignment horizontal="center"/>
    </xf>
    <xf numFmtId="1" fontId="45" fillId="0" borderId="7" xfId="4" applyNumberFormat="1" applyFont="1" applyFill="1" applyBorder="1" applyAlignment="1">
      <alignment horizontal="center"/>
    </xf>
    <xf numFmtId="0" fontId="45" fillId="0" borderId="2" xfId="2" applyFont="1" applyFill="1" applyBorder="1" applyAlignment="1">
      <alignment horizontal="center" wrapText="1"/>
    </xf>
    <xf numFmtId="0" fontId="45" fillId="0" borderId="4" xfId="2" applyFont="1" applyFill="1" applyBorder="1" applyAlignment="1">
      <alignment horizontal="center"/>
    </xf>
    <xf numFmtId="0" fontId="45" fillId="0" borderId="43" xfId="2" applyFont="1" applyFill="1" applyBorder="1" applyAlignment="1">
      <alignment horizontal="center"/>
    </xf>
    <xf numFmtId="0" fontId="45" fillId="0" borderId="18" xfId="2" applyFont="1" applyFill="1" applyBorder="1" applyAlignment="1">
      <alignment horizontal="center"/>
    </xf>
    <xf numFmtId="0" fontId="45" fillId="0" borderId="41" xfId="2" applyFont="1" applyFill="1" applyBorder="1" applyAlignment="1">
      <alignment horizontal="center" wrapText="1"/>
    </xf>
    <xf numFmtId="0" fontId="45" fillId="0" borderId="40" xfId="2" applyFont="1" applyFill="1" applyBorder="1" applyAlignment="1">
      <alignment horizontal="center"/>
    </xf>
    <xf numFmtId="0" fontId="43" fillId="0" borderId="2" xfId="2" applyFont="1" applyFill="1" applyBorder="1" applyAlignment="1">
      <alignment horizontal="center"/>
    </xf>
    <xf numFmtId="0" fontId="43" fillId="0" borderId="3" xfId="2" applyFont="1" applyFill="1" applyBorder="1" applyAlignment="1">
      <alignment horizontal="center"/>
    </xf>
    <xf numFmtId="0" fontId="43" fillId="0" borderId="4" xfId="2" applyFont="1" applyFill="1" applyBorder="1" applyAlignment="1">
      <alignment horizontal="center"/>
    </xf>
    <xf numFmtId="0" fontId="43" fillId="0" borderId="43" xfId="2" applyFont="1" applyFill="1" applyBorder="1" applyAlignment="1">
      <alignment horizontal="center"/>
    </xf>
    <xf numFmtId="0" fontId="43" fillId="0" borderId="1" xfId="2" applyFont="1" applyFill="1" applyBorder="1" applyAlignment="1">
      <alignment horizontal="center"/>
    </xf>
    <xf numFmtId="0" fontId="43" fillId="0" borderId="18" xfId="2" applyFont="1" applyFill="1" applyBorder="1" applyAlignment="1">
      <alignment horizontal="center"/>
    </xf>
    <xf numFmtId="0" fontId="43" fillId="0" borderId="2" xfId="6" applyFont="1" applyFill="1" applyBorder="1" applyAlignment="1">
      <alignment horizontal="center" vertical="center" wrapText="1"/>
    </xf>
    <xf numFmtId="0" fontId="43" fillId="0" borderId="4" xfId="6" applyFont="1" applyFill="1" applyBorder="1" applyAlignment="1">
      <alignment horizontal="center" vertical="center"/>
    </xf>
    <xf numFmtId="0" fontId="43" fillId="0" borderId="16" xfId="6" applyFont="1" applyFill="1" applyBorder="1" applyAlignment="1">
      <alignment horizontal="center" vertical="center"/>
    </xf>
    <xf numFmtId="0" fontId="43" fillId="0" borderId="17" xfId="6" applyFont="1" applyFill="1" applyBorder="1" applyAlignment="1">
      <alignment horizontal="center" vertical="center"/>
    </xf>
    <xf numFmtId="0" fontId="43" fillId="0" borderId="43" xfId="6" applyFont="1" applyFill="1" applyBorder="1" applyAlignment="1">
      <alignment horizontal="center" vertical="center"/>
    </xf>
    <xf numFmtId="0" fontId="43" fillId="0" borderId="18" xfId="6" applyFont="1" applyFill="1" applyBorder="1" applyAlignment="1">
      <alignment horizontal="center" vertical="center"/>
    </xf>
    <xf numFmtId="0" fontId="43" fillId="0" borderId="41" xfId="6" applyFont="1" applyFill="1" applyBorder="1" applyAlignment="1">
      <alignment horizontal="center" vertical="center"/>
    </xf>
    <xf numFmtId="0" fontId="43" fillId="0" borderId="32" xfId="6" applyFont="1" applyFill="1" applyBorder="1" applyAlignment="1">
      <alignment horizontal="center" vertical="center"/>
    </xf>
    <xf numFmtId="0" fontId="43" fillId="0" borderId="40" xfId="6" applyFont="1" applyFill="1" applyBorder="1" applyAlignment="1">
      <alignment horizontal="center" vertical="center"/>
    </xf>
    <xf numFmtId="0" fontId="43" fillId="0" borderId="2" xfId="2" applyFont="1" applyFill="1" applyBorder="1" applyAlignment="1">
      <alignment horizontal="center" vertical="center"/>
    </xf>
    <xf numFmtId="0" fontId="43" fillId="0" borderId="4" xfId="2" applyFont="1" applyFill="1" applyBorder="1" applyAlignment="1">
      <alignment horizontal="center" vertical="center"/>
    </xf>
    <xf numFmtId="0" fontId="43" fillId="0" borderId="43" xfId="2" applyFont="1" applyFill="1" applyBorder="1" applyAlignment="1">
      <alignment horizontal="center" vertical="center"/>
    </xf>
    <xf numFmtId="0" fontId="43" fillId="0" borderId="18" xfId="2" applyFont="1" applyFill="1" applyBorder="1" applyAlignment="1">
      <alignment horizontal="center" vertical="center"/>
    </xf>
    <xf numFmtId="0" fontId="43" fillId="0" borderId="15" xfId="6" applyFont="1" applyFill="1" applyBorder="1" applyAlignment="1">
      <alignment horizontal="left"/>
    </xf>
    <xf numFmtId="0" fontId="43" fillId="0" borderId="48" xfId="6" applyFont="1" applyFill="1" applyBorder="1" applyAlignment="1">
      <alignment horizontal="left"/>
    </xf>
    <xf numFmtId="0" fontId="43" fillId="0" borderId="44" xfId="2" applyFont="1" applyFill="1" applyBorder="1" applyAlignment="1">
      <alignment horizontal="left"/>
    </xf>
    <xf numFmtId="0" fontId="43" fillId="0" borderId="62" xfId="2" applyFont="1" applyFill="1" applyBorder="1" applyAlignment="1">
      <alignment horizontal="left"/>
    </xf>
    <xf numFmtId="0" fontId="43" fillId="0" borderId="8" xfId="6" applyFont="1" applyFill="1" applyBorder="1" applyAlignment="1">
      <alignment horizontal="left"/>
    </xf>
    <xf numFmtId="0" fontId="43" fillId="0" borderId="6" xfId="6" applyFont="1" applyFill="1" applyBorder="1" applyAlignment="1">
      <alignment horizontal="left"/>
    </xf>
    <xf numFmtId="0" fontId="43" fillId="0" borderId="7" xfId="6" applyFont="1" applyFill="1" applyBorder="1" applyAlignment="1">
      <alignment horizontal="left"/>
    </xf>
    <xf numFmtId="0" fontId="43" fillId="0" borderId="8" xfId="3" applyNumberFormat="1" applyFont="1" applyFill="1" applyBorder="1" applyAlignment="1" applyProtection="1">
      <alignment horizontal="center"/>
      <protection locked="0"/>
    </xf>
    <xf numFmtId="0" fontId="43" fillId="0" borderId="6" xfId="3" applyNumberFormat="1" applyFont="1" applyFill="1" applyBorder="1" applyAlignment="1" applyProtection="1">
      <alignment horizontal="center"/>
      <protection locked="0"/>
    </xf>
    <xf numFmtId="0" fontId="43" fillId="0" borderId="7" xfId="3" applyNumberFormat="1" applyFont="1" applyFill="1" applyBorder="1" applyAlignment="1" applyProtection="1">
      <alignment horizontal="center"/>
      <protection locked="0"/>
    </xf>
    <xf numFmtId="2" fontId="43" fillId="0" borderId="15" xfId="6" applyNumberFormat="1" applyFont="1" applyFill="1" applyBorder="1" applyAlignment="1">
      <alignment horizontal="center"/>
    </xf>
    <xf numFmtId="2" fontId="43" fillId="0" borderId="48" xfId="6" applyNumberFormat="1" applyFont="1" applyFill="1" applyBorder="1" applyAlignment="1">
      <alignment horizontal="center"/>
    </xf>
    <xf numFmtId="2" fontId="43" fillId="0" borderId="33" xfId="6" applyNumberFormat="1" applyFont="1" applyFill="1" applyBorder="1" applyAlignment="1">
      <alignment horizontal="center"/>
    </xf>
    <xf numFmtId="2" fontId="43" fillId="0" borderId="44" xfId="6" applyNumberFormat="1" applyFont="1" applyFill="1" applyBorder="1" applyAlignment="1">
      <alignment horizontal="center"/>
    </xf>
    <xf numFmtId="2" fontId="43" fillId="0" borderId="62" xfId="6" applyNumberFormat="1" applyFont="1" applyFill="1" applyBorder="1" applyAlignment="1">
      <alignment horizontal="center"/>
    </xf>
    <xf numFmtId="2" fontId="43" fillId="0" borderId="45" xfId="6" applyNumberFormat="1" applyFont="1" applyFill="1" applyBorder="1" applyAlignment="1">
      <alignment horizontal="center"/>
    </xf>
    <xf numFmtId="0" fontId="43" fillId="0" borderId="16" xfId="3" applyNumberFormat="1" applyFont="1" applyFill="1" applyBorder="1" applyAlignment="1" applyProtection="1">
      <alignment horizontal="center"/>
      <protection locked="0"/>
    </xf>
    <xf numFmtId="0" fontId="43" fillId="0" borderId="0" xfId="3" applyNumberFormat="1" applyFont="1" applyFill="1" applyBorder="1" applyAlignment="1" applyProtection="1">
      <alignment horizontal="center"/>
      <protection locked="0"/>
    </xf>
    <xf numFmtId="0" fontId="43" fillId="0" borderId="17" xfId="3" applyNumberFormat="1" applyFont="1" applyFill="1" applyBorder="1" applyAlignment="1" applyProtection="1">
      <alignment horizontal="center"/>
      <protection locked="0"/>
    </xf>
    <xf numFmtId="0" fontId="43" fillId="0" borderId="2" xfId="6" applyFont="1" applyFill="1" applyBorder="1" applyAlignment="1">
      <alignment horizontal="center" vertical="center"/>
    </xf>
    <xf numFmtId="2" fontId="43" fillId="0" borderId="9" xfId="6" applyNumberFormat="1" applyFont="1" applyFill="1" applyBorder="1" applyAlignment="1">
      <alignment horizontal="center"/>
    </xf>
    <xf numFmtId="2" fontId="43" fillId="0" borderId="10" xfId="6" applyNumberFormat="1" applyFont="1" applyFill="1" applyBorder="1" applyAlignment="1">
      <alignment horizontal="center"/>
    </xf>
    <xf numFmtId="2" fontId="43" fillId="0" borderId="11" xfId="6" applyNumberFormat="1" applyFont="1" applyFill="1" applyBorder="1" applyAlignment="1">
      <alignment horizontal="center"/>
    </xf>
    <xf numFmtId="2" fontId="43" fillId="0" borderId="19" xfId="6" applyNumberFormat="1" applyFont="1" applyFill="1" applyBorder="1" applyAlignment="1">
      <alignment horizontal="center"/>
    </xf>
    <xf numFmtId="2" fontId="43" fillId="0" borderId="20" xfId="6" applyNumberFormat="1" applyFont="1" applyFill="1" applyBorder="1" applyAlignment="1">
      <alignment horizontal="center"/>
    </xf>
    <xf numFmtId="2" fontId="43" fillId="0" borderId="21" xfId="6" applyNumberFormat="1" applyFont="1" applyFill="1" applyBorder="1" applyAlignment="1">
      <alignment horizontal="center"/>
    </xf>
    <xf numFmtId="2" fontId="43" fillId="0" borderId="0" xfId="6" applyNumberFormat="1" applyFont="1" applyFill="1" applyBorder="1" applyAlignment="1">
      <alignment horizontal="center"/>
    </xf>
    <xf numFmtId="2" fontId="43" fillId="0" borderId="1" xfId="6" applyNumberFormat="1" applyFont="1" applyFill="1" applyBorder="1" applyAlignment="1">
      <alignment horizontal="center"/>
    </xf>
    <xf numFmtId="0" fontId="45" fillId="0" borderId="2" xfId="6" applyFont="1" applyFill="1" applyBorder="1" applyAlignment="1">
      <alignment horizontal="left"/>
    </xf>
    <xf numFmtId="0" fontId="45" fillId="0" borderId="3" xfId="6" applyFont="1" applyFill="1" applyBorder="1" applyAlignment="1">
      <alignment horizontal="left"/>
    </xf>
    <xf numFmtId="1" fontId="45" fillId="0" borderId="2" xfId="4" applyNumberFormat="1" applyFont="1" applyFill="1" applyBorder="1" applyAlignment="1">
      <alignment horizontal="center" vertical="center"/>
    </xf>
    <xf numFmtId="1" fontId="45" fillId="0" borderId="3" xfId="4" applyNumberFormat="1" applyFont="1" applyFill="1" applyBorder="1" applyAlignment="1">
      <alignment horizontal="center" vertical="center"/>
    </xf>
    <xf numFmtId="1" fontId="45" fillId="0" borderId="4" xfId="4" applyNumberFormat="1" applyFont="1" applyFill="1" applyBorder="1" applyAlignment="1">
      <alignment horizontal="center" vertical="center"/>
    </xf>
    <xf numFmtId="1" fontId="45" fillId="0" borderId="16" xfId="4" applyNumberFormat="1" applyFont="1" applyFill="1" applyBorder="1" applyAlignment="1">
      <alignment horizontal="center" vertical="center"/>
    </xf>
    <xf numFmtId="1" fontId="45" fillId="0" borderId="0" xfId="4" applyNumberFormat="1" applyFont="1" applyFill="1" applyBorder="1" applyAlignment="1">
      <alignment horizontal="center" vertical="center"/>
    </xf>
    <xf numFmtId="1" fontId="45" fillId="0" borderId="17" xfId="4" applyNumberFormat="1" applyFont="1" applyFill="1" applyBorder="1" applyAlignment="1">
      <alignment horizontal="center" vertical="center"/>
    </xf>
    <xf numFmtId="0" fontId="43" fillId="0" borderId="3" xfId="6" applyFont="1" applyFill="1" applyBorder="1" applyAlignment="1">
      <alignment horizontal="center" vertical="center"/>
    </xf>
    <xf numFmtId="0" fontId="43" fillId="0" borderId="1" xfId="6" applyFont="1" applyFill="1" applyBorder="1" applyAlignment="1">
      <alignment horizontal="center" vertical="center"/>
    </xf>
    <xf numFmtId="0" fontId="43" fillId="0" borderId="2" xfId="6" applyFont="1" applyFill="1" applyBorder="1" applyAlignment="1">
      <alignment horizontal="center"/>
    </xf>
    <xf numFmtId="0" fontId="43" fillId="0" borderId="4" xfId="6" applyFont="1" applyFill="1" applyBorder="1" applyAlignment="1">
      <alignment horizontal="center"/>
    </xf>
    <xf numFmtId="0" fontId="43" fillId="0" borderId="43" xfId="6" applyFont="1" applyFill="1" applyBorder="1" applyAlignment="1">
      <alignment horizontal="center"/>
    </xf>
    <xf numFmtId="0" fontId="43" fillId="0" borderId="18" xfId="6" applyFont="1" applyFill="1" applyBorder="1" applyAlignment="1">
      <alignment horizontal="center"/>
    </xf>
    <xf numFmtId="1" fontId="45" fillId="0" borderId="43" xfId="4" applyNumberFormat="1" applyFont="1" applyFill="1" applyBorder="1" applyAlignment="1">
      <alignment horizontal="center" vertical="center"/>
    </xf>
    <xf numFmtId="1" fontId="45" fillId="0" borderId="1" xfId="4" applyNumberFormat="1" applyFont="1" applyFill="1" applyBorder="1" applyAlignment="1">
      <alignment horizontal="center" vertical="center"/>
    </xf>
    <xf numFmtId="1" fontId="45" fillId="0" borderId="18" xfId="4" applyNumberFormat="1" applyFont="1" applyFill="1" applyBorder="1" applyAlignment="1">
      <alignment horizontal="center" vertical="center"/>
    </xf>
    <xf numFmtId="0" fontId="45" fillId="0" borderId="43" xfId="6" applyFont="1" applyFill="1" applyBorder="1" applyAlignment="1">
      <alignment horizontal="left"/>
    </xf>
    <xf numFmtId="0" fontId="45" fillId="0" borderId="1" xfId="6" applyFont="1" applyFill="1" applyBorder="1" applyAlignment="1">
      <alignment horizontal="left"/>
    </xf>
    <xf numFmtId="0" fontId="43" fillId="0" borderId="9" xfId="6" applyFont="1" applyFill="1" applyBorder="1" applyAlignment="1">
      <alignment horizontal="left"/>
    </xf>
    <xf numFmtId="0" fontId="43" fillId="0" borderId="10" xfId="6" applyFont="1" applyFill="1" applyBorder="1" applyAlignment="1">
      <alignment horizontal="left"/>
    </xf>
    <xf numFmtId="0" fontId="43" fillId="0" borderId="11" xfId="6" applyFont="1" applyFill="1" applyBorder="1" applyAlignment="1">
      <alignment horizontal="left"/>
    </xf>
    <xf numFmtId="0" fontId="43" fillId="0" borderId="19" xfId="6" applyFont="1" applyFill="1" applyBorder="1" applyAlignment="1">
      <alignment horizontal="left"/>
    </xf>
    <xf numFmtId="0" fontId="43" fillId="0" borderId="20" xfId="6" applyFont="1" applyFill="1" applyBorder="1" applyAlignment="1">
      <alignment horizontal="left"/>
    </xf>
    <xf numFmtId="0" fontId="43" fillId="0" borderId="21" xfId="6" applyFont="1" applyFill="1" applyBorder="1" applyAlignment="1">
      <alignment horizontal="left"/>
    </xf>
    <xf numFmtId="0" fontId="43" fillId="0" borderId="43" xfId="6" applyFont="1" applyFill="1" applyBorder="1" applyAlignment="1">
      <alignment horizontal="left"/>
    </xf>
    <xf numFmtId="0" fontId="43" fillId="0" borderId="1" xfId="6" applyFont="1" applyFill="1" applyBorder="1" applyAlignment="1">
      <alignment horizontal="left"/>
    </xf>
    <xf numFmtId="0" fontId="43" fillId="0" borderId="69" xfId="6" applyFont="1" applyFill="1" applyBorder="1" applyAlignment="1">
      <alignment horizontal="right"/>
    </xf>
    <xf numFmtId="0" fontId="43" fillId="0" borderId="3" xfId="6" applyFont="1" applyFill="1" applyBorder="1" applyAlignment="1">
      <alignment horizontal="center"/>
    </xf>
    <xf numFmtId="0" fontId="43" fillId="0" borderId="1" xfId="6" applyFont="1" applyFill="1" applyBorder="1" applyAlignment="1">
      <alignment horizontal="center"/>
    </xf>
    <xf numFmtId="0" fontId="43" fillId="0" borderId="43" xfId="6" applyFont="1" applyFill="1" applyBorder="1" applyAlignment="1">
      <alignment horizontal="right"/>
    </xf>
    <xf numFmtId="0" fontId="43" fillId="0" borderId="1" xfId="6" applyFont="1" applyFill="1" applyBorder="1" applyAlignment="1">
      <alignment horizontal="right"/>
    </xf>
    <xf numFmtId="0" fontId="43" fillId="0" borderId="8" xfId="6" applyFont="1" applyFill="1" applyBorder="1" applyAlignment="1" applyProtection="1">
      <alignment horizontal="center"/>
      <protection locked="0"/>
    </xf>
    <xf numFmtId="0" fontId="43" fillId="0" borderId="6" xfId="6" applyFont="1" applyFill="1" applyBorder="1" applyAlignment="1" applyProtection="1">
      <alignment horizontal="center"/>
      <protection locked="0"/>
    </xf>
    <xf numFmtId="0" fontId="43" fillId="0" borderId="7" xfId="6" applyFont="1" applyFill="1" applyBorder="1" applyAlignment="1" applyProtection="1">
      <alignment horizontal="center"/>
      <protection locked="0"/>
    </xf>
    <xf numFmtId="165" fontId="43" fillId="0" borderId="2" xfId="6" applyNumberFormat="1" applyFont="1" applyFill="1" applyBorder="1" applyAlignment="1">
      <alignment horizontal="center"/>
    </xf>
    <xf numFmtId="165" fontId="43" fillId="0" borderId="3" xfId="6" applyNumberFormat="1" applyFont="1" applyFill="1" applyBorder="1" applyAlignment="1">
      <alignment horizontal="center"/>
    </xf>
    <xf numFmtId="165" fontId="43" fillId="0" borderId="4" xfId="6" applyNumberFormat="1" applyFont="1" applyFill="1" applyBorder="1" applyAlignment="1">
      <alignment horizontal="center"/>
    </xf>
    <xf numFmtId="165" fontId="43" fillId="0" borderId="43" xfId="6" applyNumberFormat="1" applyFont="1" applyFill="1" applyBorder="1" applyAlignment="1">
      <alignment horizontal="center"/>
    </xf>
    <xf numFmtId="165" fontId="43" fillId="0" borderId="1" xfId="6" applyNumberFormat="1" applyFont="1" applyFill="1" applyBorder="1" applyAlignment="1">
      <alignment horizontal="center"/>
    </xf>
    <xf numFmtId="165" fontId="43" fillId="0" borderId="18" xfId="6" applyNumberFormat="1" applyFont="1" applyFill="1" applyBorder="1" applyAlignment="1">
      <alignment horizontal="center"/>
    </xf>
    <xf numFmtId="0" fontId="45" fillId="0" borderId="4" xfId="6" applyFont="1" applyFill="1" applyBorder="1" applyAlignment="1">
      <alignment horizontal="left"/>
    </xf>
    <xf numFmtId="0" fontId="26" fillId="2" borderId="0" xfId="1" applyFont="1" applyFill="1" applyAlignment="1">
      <alignment horizontal="center"/>
    </xf>
    <xf numFmtId="0" fontId="12" fillId="0" borderId="1" xfId="1" applyFont="1" applyFill="1" applyBorder="1" applyAlignment="1">
      <alignment horizontal="center"/>
    </xf>
    <xf numFmtId="14" fontId="14" fillId="0" borderId="1" xfId="2" applyNumberFormat="1" applyFont="1" applyFill="1" applyBorder="1" applyAlignment="1" applyProtection="1">
      <alignment horizontal="center"/>
      <protection locked="0"/>
    </xf>
    <xf numFmtId="2" fontId="18" fillId="0" borderId="3" xfId="1" applyNumberFormat="1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0" fontId="10" fillId="0" borderId="8" xfId="1" applyFont="1" applyFill="1" applyBorder="1" applyAlignment="1" applyProtection="1">
      <alignment horizontal="center"/>
      <protection locked="0"/>
    </xf>
    <xf numFmtId="0" fontId="10" fillId="0" borderId="6" xfId="1" applyFont="1" applyFill="1" applyBorder="1" applyAlignment="1" applyProtection="1">
      <alignment horizontal="center"/>
      <protection locked="0"/>
    </xf>
    <xf numFmtId="0" fontId="10" fillId="0" borderId="7" xfId="1" applyFont="1" applyFill="1" applyBorder="1" applyAlignment="1" applyProtection="1">
      <alignment horizontal="center"/>
      <protection locked="0"/>
    </xf>
    <xf numFmtId="0" fontId="19" fillId="0" borderId="8" xfId="6" applyFont="1" applyFill="1" applyBorder="1" applyAlignment="1" applyProtection="1">
      <alignment horizontal="center"/>
      <protection locked="0"/>
    </xf>
    <xf numFmtId="0" fontId="19" fillId="0" borderId="6" xfId="6" applyFont="1" applyFill="1" applyBorder="1" applyAlignment="1" applyProtection="1">
      <alignment horizontal="center"/>
      <protection locked="0"/>
    </xf>
    <xf numFmtId="0" fontId="19" fillId="0" borderId="7" xfId="6" applyFont="1" applyFill="1" applyBorder="1" applyAlignment="1" applyProtection="1">
      <alignment horizontal="center"/>
      <protection locked="0"/>
    </xf>
    <xf numFmtId="0" fontId="38" fillId="0" borderId="0" xfId="1" applyFont="1" applyFill="1" applyAlignment="1">
      <alignment horizontal="center"/>
    </xf>
    <xf numFmtId="0" fontId="30" fillId="0" borderId="1" xfId="6" applyFont="1" applyFill="1" applyBorder="1" applyAlignment="1">
      <alignment horizontal="center"/>
    </xf>
    <xf numFmtId="2" fontId="18" fillId="0" borderId="3" xfId="6" applyNumberFormat="1" applyFont="1" applyFill="1" applyBorder="1" applyAlignment="1">
      <alignment horizontal="center"/>
    </xf>
    <xf numFmtId="2" fontId="18" fillId="0" borderId="0" xfId="6" applyNumberFormat="1" applyFont="1" applyFill="1" applyBorder="1" applyAlignment="1">
      <alignment horizontal="center"/>
    </xf>
    <xf numFmtId="2" fontId="18" fillId="0" borderId="1" xfId="6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2" fontId="18" fillId="0" borderId="1" xfId="1" applyNumberFormat="1" applyFont="1" applyFill="1" applyBorder="1" applyAlignment="1">
      <alignment horizontal="center"/>
    </xf>
    <xf numFmtId="0" fontId="5" fillId="0" borderId="15" xfId="1" applyFill="1" applyBorder="1" applyAlignment="1">
      <alignment horizontal="center"/>
    </xf>
    <xf numFmtId="0" fontId="5" fillId="0" borderId="33" xfId="1" applyFill="1" applyBorder="1" applyAlignment="1">
      <alignment horizontal="center"/>
    </xf>
    <xf numFmtId="0" fontId="5" fillId="0" borderId="43" xfId="1" applyFill="1" applyBorder="1" applyAlignment="1">
      <alignment horizontal="center"/>
    </xf>
    <xf numFmtId="0" fontId="5" fillId="0" borderId="18" xfId="1" applyFill="1" applyBorder="1" applyAlignment="1">
      <alignment horizontal="center"/>
    </xf>
    <xf numFmtId="166" fontId="43" fillId="0" borderId="0" xfId="15" applyFont="1" applyFill="1" applyBorder="1" applyAlignment="1">
      <alignment horizontal="center"/>
    </xf>
    <xf numFmtId="0" fontId="43" fillId="0" borderId="2" xfId="3" applyNumberFormat="1" applyFont="1" applyFill="1" applyBorder="1" applyAlignment="1" applyProtection="1">
      <alignment horizontal="center"/>
      <protection locked="0"/>
    </xf>
    <xf numFmtId="0" fontId="43" fillId="0" borderId="33" xfId="6" applyFont="1" applyFill="1" applyBorder="1" applyAlignment="1">
      <alignment horizontal="left"/>
    </xf>
    <xf numFmtId="0" fontId="43" fillId="0" borderId="45" xfId="2" applyFont="1" applyFill="1" applyBorder="1" applyAlignment="1">
      <alignment horizontal="left"/>
    </xf>
    <xf numFmtId="0" fontId="43" fillId="0" borderId="8" xfId="31" applyNumberFormat="1" applyFont="1" applyFill="1" applyBorder="1" applyAlignment="1">
      <alignment horizontal="center"/>
    </xf>
    <xf numFmtId="0" fontId="43" fillId="0" borderId="6" xfId="31" applyNumberFormat="1" applyFont="1" applyFill="1" applyBorder="1" applyAlignment="1">
      <alignment horizontal="center"/>
    </xf>
    <xf numFmtId="0" fontId="43" fillId="0" borderId="7" xfId="31" applyNumberFormat="1" applyFont="1" applyFill="1" applyBorder="1" applyAlignment="1">
      <alignment horizontal="center"/>
    </xf>
    <xf numFmtId="0" fontId="43" fillId="0" borderId="16" xfId="6" applyFont="1" applyFill="1" applyBorder="1" applyAlignment="1">
      <alignment horizontal="center" vertical="center" wrapText="1"/>
    </xf>
    <xf numFmtId="0" fontId="43" fillId="0" borderId="16" xfId="2" applyFont="1" applyFill="1" applyBorder="1" applyAlignment="1">
      <alignment horizontal="center" vertical="center"/>
    </xf>
    <xf numFmtId="0" fontId="43" fillId="0" borderId="17" xfId="2" applyFont="1" applyFill="1" applyBorder="1" applyAlignment="1">
      <alignment horizontal="center" vertical="center"/>
    </xf>
    <xf numFmtId="0" fontId="43" fillId="0" borderId="28" xfId="6" applyFont="1" applyFill="1" applyBorder="1" applyAlignment="1">
      <alignment horizontal="left"/>
    </xf>
    <xf numFmtId="0" fontId="43" fillId="0" borderId="29" xfId="6" applyFont="1" applyFill="1" applyBorder="1" applyAlignment="1">
      <alignment horizontal="left"/>
    </xf>
    <xf numFmtId="0" fontId="43" fillId="0" borderId="3" xfId="6" applyFont="1" applyFill="1" applyBorder="1" applyAlignment="1">
      <alignment horizontal="left"/>
    </xf>
    <xf numFmtId="0" fontId="43" fillId="0" borderId="4" xfId="6" applyFont="1" applyFill="1" applyBorder="1" applyAlignment="1">
      <alignment horizontal="left"/>
    </xf>
    <xf numFmtId="0" fontId="43" fillId="0" borderId="0" xfId="6" applyFont="1" applyFill="1" applyBorder="1" applyAlignment="1">
      <alignment horizontal="center" vertical="center"/>
    </xf>
    <xf numFmtId="0" fontId="43" fillId="0" borderId="76" xfId="6" applyFont="1" applyFill="1" applyBorder="1" applyAlignment="1">
      <alignment horizontal="left"/>
    </xf>
    <xf numFmtId="0" fontId="43" fillId="0" borderId="58" xfId="6" applyFont="1" applyFill="1" applyBorder="1" applyAlignment="1">
      <alignment horizontal="left"/>
    </xf>
    <xf numFmtId="0" fontId="43" fillId="0" borderId="52" xfId="6" applyFont="1" applyFill="1" applyBorder="1" applyAlignment="1">
      <alignment horizontal="left"/>
    </xf>
    <xf numFmtId="2" fontId="43" fillId="0" borderId="58" xfId="6" applyNumberFormat="1" applyFont="1" applyFill="1" applyBorder="1" applyAlignment="1">
      <alignment horizontal="center"/>
    </xf>
    <xf numFmtId="2" fontId="43" fillId="0" borderId="56" xfId="6" applyNumberFormat="1" applyFont="1" applyFill="1" applyBorder="1" applyAlignment="1">
      <alignment horizontal="center"/>
    </xf>
    <xf numFmtId="2" fontId="43" fillId="0" borderId="57" xfId="6" applyNumberFormat="1" applyFont="1" applyFill="1" applyBorder="1" applyAlignment="1">
      <alignment horizontal="center"/>
    </xf>
    <xf numFmtId="0" fontId="43" fillId="0" borderId="19" xfId="2" applyFont="1" applyFill="1" applyBorder="1" applyAlignment="1">
      <alignment horizontal="left"/>
    </xf>
    <xf numFmtId="0" fontId="43" fillId="0" borderId="78" xfId="2" applyFont="1" applyFill="1" applyBorder="1" applyAlignment="1">
      <alignment horizontal="left"/>
    </xf>
    <xf numFmtId="0" fontId="43" fillId="0" borderId="18" xfId="6" applyFont="1" applyFill="1" applyBorder="1" applyAlignment="1">
      <alignment horizontal="left"/>
    </xf>
    <xf numFmtId="0" fontId="43" fillId="0" borderId="60" xfId="6" applyFont="1" applyFill="1" applyBorder="1" applyAlignment="1">
      <alignment horizontal="left"/>
    </xf>
    <xf numFmtId="0" fontId="43" fillId="0" borderId="16" xfId="6" applyFont="1" applyFill="1" applyBorder="1" applyAlignment="1">
      <alignment horizontal="center"/>
    </xf>
    <xf numFmtId="0" fontId="43" fillId="0" borderId="17" xfId="6" applyFont="1" applyFill="1" applyBorder="1" applyAlignment="1">
      <alignment horizontal="center"/>
    </xf>
    <xf numFmtId="2" fontId="43" fillId="0" borderId="3" xfId="6" applyNumberFormat="1" applyFont="1" applyFill="1" applyBorder="1" applyAlignment="1">
      <alignment horizontal="center"/>
    </xf>
    <xf numFmtId="0" fontId="43" fillId="0" borderId="54" xfId="6" applyFont="1" applyFill="1" applyBorder="1" applyAlignment="1">
      <alignment horizontal="left"/>
    </xf>
    <xf numFmtId="0" fontId="43" fillId="0" borderId="55" xfId="6" applyFont="1" applyFill="1" applyBorder="1" applyAlignment="1">
      <alignment horizontal="left"/>
    </xf>
    <xf numFmtId="0" fontId="43" fillId="0" borderId="78" xfId="6" applyFont="1" applyFill="1" applyBorder="1" applyAlignment="1">
      <alignment horizontal="left"/>
    </xf>
    <xf numFmtId="0" fontId="43" fillId="0" borderId="43" xfId="3" applyNumberFormat="1" applyFont="1" applyFill="1" applyBorder="1" applyAlignment="1" applyProtection="1">
      <alignment horizontal="center"/>
      <protection locked="0"/>
    </xf>
    <xf numFmtId="0" fontId="43" fillId="0" borderId="1" xfId="3" applyNumberFormat="1" applyFont="1" applyFill="1" applyBorder="1" applyAlignment="1" applyProtection="1">
      <alignment horizontal="center"/>
      <protection locked="0"/>
    </xf>
    <xf numFmtId="0" fontId="43" fillId="0" borderId="18" xfId="3" applyNumberFormat="1" applyFont="1" applyFill="1" applyBorder="1" applyAlignment="1" applyProtection="1">
      <alignment horizontal="center"/>
      <protection locked="0"/>
    </xf>
    <xf numFmtId="0" fontId="43" fillId="0" borderId="56" xfId="6" applyFont="1" applyFill="1" applyBorder="1" applyAlignment="1">
      <alignment horizontal="left"/>
    </xf>
    <xf numFmtId="2" fontId="43" fillId="0" borderId="28" xfId="6" applyNumberFormat="1" applyFont="1" applyFill="1" applyBorder="1" applyAlignment="1">
      <alignment horizontal="center"/>
    </xf>
    <xf numFmtId="2" fontId="43" fillId="0" borderId="60" xfId="6" applyNumberFormat="1" applyFont="1" applyFill="1" applyBorder="1" applyAlignment="1">
      <alignment horizontal="center"/>
    </xf>
    <xf numFmtId="2" fontId="43" fillId="0" borderId="29" xfId="6" applyNumberFormat="1" applyFont="1" applyFill="1" applyBorder="1" applyAlignment="1">
      <alignment horizontal="center"/>
    </xf>
    <xf numFmtId="0" fontId="43" fillId="0" borderId="61" xfId="31" applyNumberFormat="1" applyFont="1" applyFill="1" applyBorder="1" applyAlignment="1">
      <alignment horizontal="center"/>
    </xf>
    <xf numFmtId="0" fontId="43" fillId="0" borderId="42" xfId="31" applyNumberFormat="1" applyFont="1" applyFill="1" applyBorder="1" applyAlignment="1">
      <alignment horizontal="center"/>
    </xf>
    <xf numFmtId="0" fontId="43" fillId="0" borderId="37" xfId="31" applyNumberFormat="1" applyFont="1" applyFill="1" applyBorder="1" applyAlignment="1">
      <alignment horizontal="center"/>
    </xf>
    <xf numFmtId="166" fontId="43" fillId="0" borderId="3" xfId="15" applyFont="1" applyFill="1" applyBorder="1" applyAlignment="1">
      <alignment horizontal="center"/>
    </xf>
    <xf numFmtId="2" fontId="43" fillId="0" borderId="16" xfId="6" applyNumberFormat="1" applyFont="1" applyFill="1" applyBorder="1" applyAlignment="1">
      <alignment horizontal="center"/>
    </xf>
    <xf numFmtId="0" fontId="43" fillId="0" borderId="0" xfId="6" applyFont="1" applyFill="1" applyBorder="1" applyAlignment="1">
      <alignment horizontal="center"/>
    </xf>
    <xf numFmtId="0" fontId="45" fillId="0" borderId="8" xfId="2" applyFont="1" applyFill="1" applyBorder="1" applyAlignment="1">
      <alignment horizontal="center" vertical="center"/>
    </xf>
    <xf numFmtId="0" fontId="45" fillId="0" borderId="6" xfId="2" applyFont="1" applyFill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/>
    </xf>
    <xf numFmtId="0" fontId="43" fillId="0" borderId="8" xfId="6" applyFont="1" applyFill="1" applyBorder="1" applyAlignment="1" applyProtection="1">
      <alignment horizontal="center" vertical="center"/>
      <protection locked="0"/>
    </xf>
    <xf numFmtId="0" fontId="43" fillId="0" borderId="6" xfId="6" applyFont="1" applyFill="1" applyBorder="1" applyAlignment="1" applyProtection="1">
      <alignment horizontal="center" vertical="center"/>
      <protection locked="0"/>
    </xf>
    <xf numFmtId="0" fontId="43" fillId="0" borderId="7" xfId="6" applyFont="1" applyFill="1" applyBorder="1" applyAlignment="1" applyProtection="1">
      <alignment horizontal="center" vertical="center"/>
      <protection locked="0"/>
    </xf>
    <xf numFmtId="0" fontId="54" fillId="0" borderId="0" xfId="6" applyFont="1" applyFill="1" applyBorder="1" applyAlignment="1">
      <alignment horizontal="center" vertical="center"/>
    </xf>
    <xf numFmtId="14" fontId="54" fillId="0" borderId="42" xfId="2" applyNumberFormat="1" applyFont="1" applyFill="1" applyBorder="1" applyAlignment="1" applyProtection="1">
      <alignment horizontal="center"/>
      <protection locked="0"/>
    </xf>
    <xf numFmtId="0" fontId="43" fillId="0" borderId="2" xfId="11" applyFont="1" applyFill="1" applyBorder="1" applyAlignment="1">
      <alignment horizontal="center" vertical="center"/>
    </xf>
    <xf numFmtId="0" fontId="43" fillId="0" borderId="4" xfId="11" applyFont="1" applyFill="1" applyBorder="1" applyAlignment="1">
      <alignment horizontal="center" vertical="center"/>
    </xf>
    <xf numFmtId="0" fontId="43" fillId="0" borderId="43" xfId="11" applyFont="1" applyFill="1" applyBorder="1" applyAlignment="1">
      <alignment horizontal="center" vertical="center"/>
    </xf>
    <xf numFmtId="0" fontId="43" fillId="0" borderId="18" xfId="11" applyFont="1" applyFill="1" applyBorder="1" applyAlignment="1">
      <alignment horizontal="center" vertical="center"/>
    </xf>
    <xf numFmtId="0" fontId="43" fillId="0" borderId="41" xfId="11" applyFont="1" applyFill="1" applyBorder="1" applyAlignment="1">
      <alignment horizontal="center"/>
    </xf>
    <xf numFmtId="0" fontId="43" fillId="0" borderId="40" xfId="11" applyFont="1" applyFill="1" applyBorder="1" applyAlignment="1">
      <alignment horizontal="center"/>
    </xf>
    <xf numFmtId="0" fontId="43" fillId="0" borderId="0" xfId="6" applyFont="1" applyFill="1" applyBorder="1" applyAlignment="1">
      <alignment horizontal="left"/>
    </xf>
    <xf numFmtId="0" fontId="43" fillId="0" borderId="0" xfId="2" applyFont="1" applyFill="1" applyBorder="1" applyAlignment="1">
      <alignment horizontal="left"/>
    </xf>
    <xf numFmtId="166" fontId="43" fillId="0" borderId="15" xfId="15" applyFont="1" applyFill="1" applyBorder="1" applyAlignment="1">
      <alignment horizontal="center"/>
    </xf>
    <xf numFmtId="166" fontId="43" fillId="0" borderId="48" xfId="15" applyFont="1" applyFill="1" applyBorder="1" applyAlignment="1">
      <alignment horizontal="center"/>
    </xf>
    <xf numFmtId="166" fontId="43" fillId="0" borderId="33" xfId="15" applyFont="1" applyFill="1" applyBorder="1" applyAlignment="1">
      <alignment horizontal="center"/>
    </xf>
    <xf numFmtId="166" fontId="43" fillId="0" borderId="44" xfId="15" applyFont="1" applyFill="1" applyBorder="1" applyAlignment="1">
      <alignment horizontal="center" vertical="center"/>
    </xf>
    <xf numFmtId="166" fontId="43" fillId="0" borderId="62" xfId="15" applyFont="1" applyFill="1" applyBorder="1" applyAlignment="1">
      <alignment horizontal="center" vertical="center"/>
    </xf>
    <xf numFmtId="166" fontId="43" fillId="0" borderId="45" xfId="15" applyFont="1" applyFill="1" applyBorder="1" applyAlignment="1">
      <alignment horizontal="center" vertical="center"/>
    </xf>
    <xf numFmtId="166" fontId="43" fillId="0" borderId="3" xfId="15" applyFont="1" applyFill="1" applyBorder="1" applyAlignment="1" applyProtection="1">
      <alignment horizontal="center"/>
      <protection locked="0"/>
    </xf>
    <xf numFmtId="166" fontId="43" fillId="0" borderId="4" xfId="15" applyFont="1" applyFill="1" applyBorder="1" applyAlignment="1" applyProtection="1">
      <alignment horizontal="center"/>
      <protection locked="0"/>
    </xf>
    <xf numFmtId="2" fontId="43" fillId="0" borderId="6" xfId="6" applyNumberFormat="1" applyFont="1" applyFill="1" applyBorder="1" applyAlignment="1">
      <alignment horizontal="center"/>
    </xf>
    <xf numFmtId="0" fontId="13" fillId="0" borderId="15" xfId="11" applyFont="1" applyFill="1" applyBorder="1" applyAlignment="1">
      <alignment horizontal="left"/>
    </xf>
    <xf numFmtId="0" fontId="13" fillId="0" borderId="48" xfId="11" applyFont="1" applyFill="1" applyBorder="1" applyAlignment="1">
      <alignment horizontal="left"/>
    </xf>
    <xf numFmtId="0" fontId="13" fillId="0" borderId="33" xfId="11" applyFont="1" applyFill="1" applyBorder="1" applyAlignment="1">
      <alignment horizontal="left"/>
    </xf>
    <xf numFmtId="0" fontId="13" fillId="0" borderId="28" xfId="11" applyFont="1" applyFill="1" applyBorder="1" applyAlignment="1">
      <alignment horizontal="left"/>
    </xf>
    <xf numFmtId="0" fontId="13" fillId="0" borderId="60" xfId="11" applyFont="1" applyFill="1" applyBorder="1" applyAlignment="1">
      <alignment horizontal="left"/>
    </xf>
    <xf numFmtId="0" fontId="13" fillId="0" borderId="29" xfId="11" applyFont="1" applyFill="1" applyBorder="1" applyAlignment="1">
      <alignment horizontal="left"/>
    </xf>
    <xf numFmtId="0" fontId="17" fillId="0" borderId="44" xfId="11" applyFont="1" applyFill="1" applyBorder="1" applyAlignment="1">
      <alignment horizontal="left"/>
    </xf>
    <xf numFmtId="0" fontId="17" fillId="0" borderId="62" xfId="11" applyFont="1" applyFill="1" applyBorder="1" applyAlignment="1">
      <alignment horizontal="left"/>
    </xf>
    <xf numFmtId="0" fontId="17" fillId="0" borderId="45" xfId="11" applyFont="1" applyFill="1" applyBorder="1" applyAlignment="1">
      <alignment horizontal="left"/>
    </xf>
    <xf numFmtId="0" fontId="14" fillId="0" borderId="1" xfId="11" applyFont="1" applyFill="1" applyBorder="1" applyAlignment="1">
      <alignment horizontal="left"/>
    </xf>
    <xf numFmtId="0" fontId="14" fillId="0" borderId="18" xfId="11" applyFont="1" applyFill="1" applyBorder="1" applyAlignment="1">
      <alignment horizontal="left"/>
    </xf>
    <xf numFmtId="0" fontId="13" fillId="0" borderId="3" xfId="11" applyFont="1" applyFill="1" applyBorder="1" applyAlignment="1">
      <alignment horizontal="center" vertical="center"/>
    </xf>
    <xf numFmtId="0" fontId="13" fillId="0" borderId="4" xfId="11" applyFont="1" applyFill="1" applyBorder="1" applyAlignment="1">
      <alignment horizontal="center" vertical="center"/>
    </xf>
    <xf numFmtId="0" fontId="13" fillId="0" borderId="1" xfId="11" applyFont="1" applyFill="1" applyBorder="1" applyAlignment="1">
      <alignment horizontal="center" vertical="center"/>
    </xf>
    <xf numFmtId="0" fontId="13" fillId="0" borderId="18" xfId="11" applyFont="1" applyFill="1" applyBorder="1" applyAlignment="1">
      <alignment horizontal="center" vertical="center"/>
    </xf>
    <xf numFmtId="0" fontId="13" fillId="0" borderId="15" xfId="11" applyFont="1" applyFill="1" applyBorder="1" applyAlignment="1">
      <alignment horizontal="center"/>
    </xf>
    <xf numFmtId="0" fontId="13" fillId="0" borderId="48" xfId="11" applyFont="1" applyFill="1" applyBorder="1" applyAlignment="1">
      <alignment horizontal="center"/>
    </xf>
    <xf numFmtId="0" fontId="13" fillId="0" borderId="44" xfId="11" applyFont="1" applyFill="1" applyBorder="1" applyAlignment="1">
      <alignment horizontal="center"/>
    </xf>
    <xf numFmtId="0" fontId="13" fillId="0" borderId="62" xfId="11" applyFont="1" applyFill="1" applyBorder="1" applyAlignment="1">
      <alignment horizontal="center"/>
    </xf>
    <xf numFmtId="2" fontId="13" fillId="0" borderId="3" xfId="11" applyNumberFormat="1" applyFont="1" applyFill="1" applyBorder="1" applyAlignment="1">
      <alignment horizontal="left"/>
    </xf>
    <xf numFmtId="2" fontId="13" fillId="0" borderId="1" xfId="11" applyNumberFormat="1" applyFont="1" applyFill="1" applyBorder="1" applyAlignment="1">
      <alignment horizontal="left"/>
    </xf>
    <xf numFmtId="0" fontId="14" fillId="0" borderId="2" xfId="11" applyFont="1" applyFill="1" applyBorder="1" applyAlignment="1">
      <alignment horizontal="left"/>
    </xf>
    <xf numFmtId="0" fontId="14" fillId="0" borderId="3" xfId="11" applyFont="1" applyFill="1" applyBorder="1" applyAlignment="1">
      <alignment horizontal="left"/>
    </xf>
    <xf numFmtId="0" fontId="14" fillId="0" borderId="4" xfId="11" applyFont="1" applyFill="1" applyBorder="1" applyAlignment="1">
      <alignment horizontal="left"/>
    </xf>
    <xf numFmtId="0" fontId="15" fillId="0" borderId="15" xfId="11" applyFont="1" applyFill="1" applyBorder="1" applyAlignment="1">
      <alignment horizontal="center"/>
    </xf>
    <xf numFmtId="0" fontId="15" fillId="0" borderId="49" xfId="11" applyFont="1" applyFill="1" applyBorder="1" applyAlignment="1">
      <alignment horizontal="center"/>
    </xf>
    <xf numFmtId="0" fontId="15" fillId="0" borderId="76" xfId="11" applyFont="1" applyFill="1" applyBorder="1" applyAlignment="1">
      <alignment horizontal="center"/>
    </xf>
    <xf numFmtId="0" fontId="15" fillId="0" borderId="33" xfId="11" applyFont="1" applyFill="1" applyBorder="1" applyAlignment="1">
      <alignment horizontal="center"/>
    </xf>
    <xf numFmtId="165" fontId="13" fillId="0" borderId="44" xfId="11" applyNumberFormat="1" applyFont="1" applyFill="1" applyBorder="1" applyAlignment="1">
      <alignment horizontal="center"/>
    </xf>
    <xf numFmtId="165" fontId="13" fillId="0" borderId="62" xfId="11" applyNumberFormat="1" applyFont="1" applyFill="1" applyBorder="1" applyAlignment="1">
      <alignment horizontal="center"/>
    </xf>
    <xf numFmtId="165" fontId="13" fillId="0" borderId="45" xfId="11" applyNumberFormat="1" applyFont="1" applyFill="1" applyBorder="1" applyAlignment="1">
      <alignment horizontal="center"/>
    </xf>
    <xf numFmtId="0" fontId="5" fillId="0" borderId="2" xfId="11" applyFill="1" applyBorder="1" applyAlignment="1">
      <alignment horizontal="center" vertical="center"/>
    </xf>
    <xf numFmtId="0" fontId="5" fillId="0" borderId="4" xfId="11" applyFill="1" applyBorder="1" applyAlignment="1">
      <alignment horizontal="center" vertical="center"/>
    </xf>
    <xf numFmtId="0" fontId="5" fillId="0" borderId="43" xfId="11" applyFill="1" applyBorder="1" applyAlignment="1">
      <alignment horizontal="center" vertical="center"/>
    </xf>
    <xf numFmtId="0" fontId="5" fillId="0" borderId="18" xfId="11" applyFill="1" applyBorder="1" applyAlignment="1">
      <alignment horizontal="center" vertical="center"/>
    </xf>
    <xf numFmtId="0" fontId="5" fillId="0" borderId="41" xfId="11" applyFill="1" applyBorder="1" applyAlignment="1">
      <alignment horizontal="center"/>
    </xf>
    <xf numFmtId="0" fontId="5" fillId="0" borderId="40" xfId="11" applyFill="1" applyBorder="1" applyAlignment="1">
      <alignment horizontal="center"/>
    </xf>
    <xf numFmtId="0" fontId="5" fillId="0" borderId="15" xfId="11" applyFill="1" applyBorder="1" applyAlignment="1">
      <alignment horizontal="left"/>
    </xf>
    <xf numFmtId="0" fontId="5" fillId="0" borderId="33" xfId="11" applyFill="1" applyBorder="1" applyAlignment="1">
      <alignment horizontal="left"/>
    </xf>
    <xf numFmtId="0" fontId="5" fillId="0" borderId="2" xfId="11" applyFill="1" applyBorder="1" applyAlignment="1">
      <alignment horizontal="center"/>
    </xf>
    <xf numFmtId="0" fontId="5" fillId="0" borderId="4" xfId="11" applyFill="1" applyBorder="1" applyAlignment="1">
      <alignment horizontal="center"/>
    </xf>
    <xf numFmtId="0" fontId="5" fillId="0" borderId="43" xfId="11" applyFill="1" applyBorder="1" applyAlignment="1">
      <alignment horizontal="center"/>
    </xf>
    <xf numFmtId="0" fontId="5" fillId="0" borderId="18" xfId="11" applyFill="1" applyBorder="1" applyAlignment="1">
      <alignment horizontal="center"/>
    </xf>
    <xf numFmtId="0" fontId="5" fillId="0" borderId="44" xfId="11" applyFill="1" applyBorder="1" applyAlignment="1">
      <alignment horizontal="left"/>
    </xf>
    <xf numFmtId="0" fontId="5" fillId="0" borderId="45" xfId="11" applyFill="1" applyBorder="1" applyAlignment="1">
      <alignment horizontal="left"/>
    </xf>
    <xf numFmtId="0" fontId="13" fillId="0" borderId="8" xfId="11" applyFont="1" applyFill="1" applyBorder="1" applyAlignment="1">
      <alignment horizontal="center"/>
    </xf>
    <xf numFmtId="0" fontId="13" fillId="0" borderId="6" xfId="11" applyFont="1" applyFill="1" applyBorder="1" applyAlignment="1">
      <alignment horizontal="center"/>
    </xf>
    <xf numFmtId="0" fontId="13" fillId="0" borderId="7" xfId="11" applyFont="1" applyFill="1" applyBorder="1" applyAlignment="1">
      <alignment horizontal="center"/>
    </xf>
    <xf numFmtId="0" fontId="5" fillId="0" borderId="44" xfId="11" applyFill="1" applyBorder="1" applyAlignment="1">
      <alignment horizontal="center"/>
    </xf>
    <xf numFmtId="0" fontId="5" fillId="0" borderId="62" xfId="11" applyFill="1" applyBorder="1" applyAlignment="1">
      <alignment horizontal="center"/>
    </xf>
    <xf numFmtId="0" fontId="5" fillId="0" borderId="45" xfId="11" applyFill="1" applyBorder="1" applyAlignment="1">
      <alignment horizontal="center"/>
    </xf>
    <xf numFmtId="0" fontId="5" fillId="0" borderId="8" xfId="11" applyFill="1" applyBorder="1" applyAlignment="1">
      <alignment horizontal="left"/>
    </xf>
    <xf numFmtId="0" fontId="5" fillId="0" borderId="6" xfId="11" applyFill="1" applyBorder="1" applyAlignment="1">
      <alignment horizontal="left"/>
    </xf>
    <xf numFmtId="0" fontId="5" fillId="0" borderId="7" xfId="11" applyFill="1" applyBorder="1" applyAlignment="1">
      <alignment horizontal="left"/>
    </xf>
    <xf numFmtId="2" fontId="13" fillId="0" borderId="28" xfId="11" applyNumberFormat="1" applyFont="1" applyFill="1" applyBorder="1" applyAlignment="1">
      <alignment horizontal="center"/>
    </xf>
    <xf numFmtId="2" fontId="13" fillId="0" borderId="60" xfId="11" applyNumberFormat="1" applyFont="1" applyFill="1" applyBorder="1" applyAlignment="1">
      <alignment horizontal="center"/>
    </xf>
    <xf numFmtId="2" fontId="13" fillId="0" borderId="29" xfId="11" applyNumberFormat="1" applyFont="1" applyFill="1" applyBorder="1" applyAlignment="1">
      <alignment horizontal="center"/>
    </xf>
    <xf numFmtId="164" fontId="13" fillId="0" borderId="15" xfId="11" applyNumberFormat="1" applyFont="1" applyFill="1" applyBorder="1" applyAlignment="1">
      <alignment horizontal="center"/>
    </xf>
    <xf numFmtId="164" fontId="13" fillId="0" borderId="48" xfId="11" applyNumberFormat="1" applyFont="1" applyFill="1" applyBorder="1" applyAlignment="1">
      <alignment horizontal="center"/>
    </xf>
    <xf numFmtId="164" fontId="13" fillId="0" borderId="33" xfId="11" applyNumberFormat="1" applyFont="1" applyFill="1" applyBorder="1" applyAlignment="1">
      <alignment horizontal="center"/>
    </xf>
    <xf numFmtId="0" fontId="5" fillId="0" borderId="28" xfId="11" applyFill="1" applyBorder="1" applyAlignment="1">
      <alignment vertical="center"/>
    </xf>
    <xf numFmtId="0" fontId="5" fillId="0" borderId="60" xfId="11" applyFill="1" applyBorder="1" applyAlignment="1">
      <alignment vertical="center"/>
    </xf>
    <xf numFmtId="0" fontId="5" fillId="0" borderId="16" xfId="11" applyFill="1" applyBorder="1" applyAlignment="1">
      <alignment horizontal="center" vertical="center"/>
    </xf>
    <xf numFmtId="0" fontId="5" fillId="0" borderId="17" xfId="11" applyFill="1" applyBorder="1" applyAlignment="1">
      <alignment horizontal="center" vertical="center"/>
    </xf>
    <xf numFmtId="0" fontId="5" fillId="0" borderId="15" xfId="11" applyFill="1" applyBorder="1" applyAlignment="1">
      <alignment vertical="center"/>
    </xf>
    <xf numFmtId="0" fontId="5" fillId="0" borderId="48" xfId="11" applyFill="1" applyBorder="1" applyAlignment="1">
      <alignment vertical="center"/>
    </xf>
    <xf numFmtId="0" fontId="5" fillId="0" borderId="41" xfId="11" applyFill="1" applyBorder="1" applyAlignment="1">
      <alignment horizontal="center" vertical="center"/>
    </xf>
    <xf numFmtId="0" fontId="5" fillId="0" borderId="32" xfId="11" applyFill="1" applyBorder="1" applyAlignment="1">
      <alignment horizontal="center" vertical="center"/>
    </xf>
    <xf numFmtId="0" fontId="5" fillId="0" borderId="40" xfId="11" applyFill="1" applyBorder="1" applyAlignment="1">
      <alignment horizontal="center" vertical="center"/>
    </xf>
    <xf numFmtId="0" fontId="17" fillId="0" borderId="8" xfId="11" applyFont="1" applyFill="1" applyBorder="1" applyAlignment="1">
      <alignment horizontal="center"/>
    </xf>
    <xf numFmtId="0" fontId="17" fillId="0" borderId="6" xfId="11" applyFont="1" applyFill="1" applyBorder="1" applyAlignment="1">
      <alignment horizontal="center"/>
    </xf>
    <xf numFmtId="0" fontId="17" fillId="0" borderId="7" xfId="11" applyFont="1" applyFill="1" applyBorder="1" applyAlignment="1">
      <alignment horizontal="center"/>
    </xf>
    <xf numFmtId="0" fontId="14" fillId="0" borderId="2" xfId="11" applyFont="1" applyFill="1" applyBorder="1" applyAlignment="1">
      <alignment horizontal="center" vertical="center" wrapText="1"/>
    </xf>
    <xf numFmtId="0" fontId="14" fillId="0" borderId="4" xfId="11" applyFont="1" applyFill="1" applyBorder="1" applyAlignment="1">
      <alignment horizontal="center" vertical="center" wrapText="1"/>
    </xf>
    <xf numFmtId="0" fontId="14" fillId="0" borderId="43" xfId="11" applyFont="1" applyFill="1" applyBorder="1" applyAlignment="1">
      <alignment horizontal="center" vertical="center" wrapText="1"/>
    </xf>
    <xf numFmtId="0" fontId="14" fillId="0" borderId="18" xfId="11" applyFont="1" applyFill="1" applyBorder="1" applyAlignment="1">
      <alignment horizontal="center" vertical="center" wrapText="1"/>
    </xf>
    <xf numFmtId="0" fontId="14" fillId="0" borderId="41" xfId="11" applyFont="1" applyFill="1" applyBorder="1" applyAlignment="1">
      <alignment horizontal="center" vertical="center" wrapText="1"/>
    </xf>
    <xf numFmtId="0" fontId="14" fillId="0" borderId="40" xfId="11" applyFont="1" applyFill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/>
    </xf>
    <xf numFmtId="0" fontId="13" fillId="0" borderId="3" xfId="11" applyFont="1" applyFill="1" applyBorder="1" applyAlignment="1">
      <alignment horizontal="center"/>
    </xf>
    <xf numFmtId="0" fontId="13" fillId="0" borderId="4" xfId="11" applyFont="1" applyFill="1" applyBorder="1" applyAlignment="1">
      <alignment horizontal="center"/>
    </xf>
    <xf numFmtId="0" fontId="13" fillId="0" borderId="43" xfId="11" applyFont="1" applyFill="1" applyBorder="1" applyAlignment="1">
      <alignment horizontal="center"/>
    </xf>
    <xf numFmtId="0" fontId="13" fillId="0" borderId="1" xfId="11" applyFont="1" applyFill="1" applyBorder="1" applyAlignment="1">
      <alignment horizontal="center"/>
    </xf>
    <xf numFmtId="0" fontId="13" fillId="0" borderId="18" xfId="11" applyFont="1" applyFill="1" applyBorder="1" applyAlignment="1">
      <alignment horizontal="center"/>
    </xf>
    <xf numFmtId="0" fontId="5" fillId="0" borderId="2" xfId="1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16" xfId="11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0" fontId="5" fillId="0" borderId="43" xfId="11" applyFont="1" applyFill="1" applyBorder="1" applyAlignment="1">
      <alignment horizontal="center" vertical="center"/>
    </xf>
    <xf numFmtId="0" fontId="5" fillId="0" borderId="18" xfId="11" applyFont="1" applyFill="1" applyBorder="1" applyAlignment="1">
      <alignment horizontal="center" vertical="center"/>
    </xf>
    <xf numFmtId="0" fontId="14" fillId="0" borderId="8" xfId="11" applyFont="1" applyFill="1" applyBorder="1" applyAlignment="1">
      <alignment horizontal="center"/>
    </xf>
    <xf numFmtId="0" fontId="14" fillId="0" borderId="6" xfId="11" applyFont="1" applyFill="1" applyBorder="1" applyAlignment="1">
      <alignment horizontal="center"/>
    </xf>
    <xf numFmtId="0" fontId="14" fillId="0" borderId="7" xfId="11" applyFont="1" applyFill="1" applyBorder="1" applyAlignment="1">
      <alignment horizontal="center"/>
    </xf>
    <xf numFmtId="0" fontId="13" fillId="0" borderId="33" xfId="11" applyFont="1" applyFill="1" applyBorder="1" applyAlignment="1">
      <alignment horizontal="center"/>
    </xf>
    <xf numFmtId="0" fontId="13" fillId="0" borderId="45" xfId="11" applyFont="1" applyFill="1" applyBorder="1" applyAlignment="1">
      <alignment horizontal="center"/>
    </xf>
    <xf numFmtId="0" fontId="13" fillId="25" borderId="28" xfId="11" applyFont="1" applyFill="1" applyBorder="1" applyAlignment="1">
      <alignment horizontal="left" vertical="center"/>
    </xf>
    <xf numFmtId="0" fontId="13" fillId="25" borderId="29" xfId="11" applyFont="1" applyFill="1" applyBorder="1" applyAlignment="1">
      <alignment horizontal="left" vertical="center"/>
    </xf>
    <xf numFmtId="0" fontId="13" fillId="25" borderId="44" xfId="11" applyFont="1" applyFill="1" applyBorder="1" applyAlignment="1">
      <alignment horizontal="center"/>
    </xf>
    <xf numFmtId="0" fontId="13" fillId="25" borderId="45" xfId="11" applyFont="1" applyFill="1" applyBorder="1" applyAlignment="1">
      <alignment horizontal="center"/>
    </xf>
    <xf numFmtId="0" fontId="13" fillId="25" borderId="15" xfId="11" applyFont="1" applyFill="1" applyBorder="1" applyAlignment="1">
      <alignment horizontal="left" vertical="center"/>
    </xf>
    <xf numFmtId="0" fontId="13" fillId="25" borderId="33" xfId="11" applyFont="1" applyFill="1" applyBorder="1" applyAlignment="1">
      <alignment horizontal="left" vertical="center"/>
    </xf>
    <xf numFmtId="0" fontId="5" fillId="25" borderId="2" xfId="11" applyFill="1" applyBorder="1" applyAlignment="1">
      <alignment horizontal="center"/>
    </xf>
    <xf numFmtId="0" fontId="5" fillId="25" borderId="4" xfId="11" applyFill="1" applyBorder="1" applyAlignment="1">
      <alignment horizontal="center"/>
    </xf>
    <xf numFmtId="0" fontId="5" fillId="25" borderId="43" xfId="11" applyFill="1" applyBorder="1" applyAlignment="1">
      <alignment horizontal="center"/>
    </xf>
    <xf numFmtId="0" fontId="5" fillId="25" borderId="18" xfId="11" applyFill="1" applyBorder="1" applyAlignment="1">
      <alignment horizontal="center"/>
    </xf>
    <xf numFmtId="0" fontId="13" fillId="0" borderId="15" xfId="11" applyFont="1" applyFill="1" applyBorder="1" applyAlignment="1">
      <alignment horizontal="left" vertical="center"/>
    </xf>
    <xf numFmtId="0" fontId="13" fillId="0" borderId="33" xfId="11" applyFont="1" applyFill="1" applyBorder="1" applyAlignment="1">
      <alignment horizontal="left" vertical="center"/>
    </xf>
    <xf numFmtId="0" fontId="5" fillId="25" borderId="15" xfId="11" applyFill="1" applyBorder="1" applyAlignment="1">
      <alignment horizontal="left"/>
    </xf>
    <xf numFmtId="0" fontId="5" fillId="25" borderId="33" xfId="11" applyFill="1" applyBorder="1" applyAlignment="1">
      <alignment horizontal="left"/>
    </xf>
    <xf numFmtId="0" fontId="5" fillId="25" borderId="44" xfId="11" applyFill="1" applyBorder="1" applyAlignment="1">
      <alignment horizontal="left"/>
    </xf>
    <xf numFmtId="0" fontId="5" fillId="25" borderId="45" xfId="11" applyFill="1" applyBorder="1" applyAlignment="1">
      <alignment horizontal="left"/>
    </xf>
    <xf numFmtId="0" fontId="5" fillId="25" borderId="2" xfId="11" applyFill="1" applyBorder="1" applyAlignment="1">
      <alignment horizontal="center" vertical="center"/>
    </xf>
    <xf numFmtId="0" fontId="5" fillId="25" borderId="4" xfId="11" applyFill="1" applyBorder="1" applyAlignment="1">
      <alignment horizontal="center" vertical="center"/>
    </xf>
    <xf numFmtId="0" fontId="5" fillId="25" borderId="43" xfId="11" applyFill="1" applyBorder="1" applyAlignment="1">
      <alignment horizontal="center" vertical="center"/>
    </xf>
    <xf numFmtId="0" fontId="5" fillId="25" borderId="18" xfId="11" applyFill="1" applyBorder="1" applyAlignment="1">
      <alignment horizontal="center" vertical="center"/>
    </xf>
    <xf numFmtId="0" fontId="5" fillId="25" borderId="41" xfId="11" applyFill="1" applyBorder="1" applyAlignment="1">
      <alignment horizontal="center"/>
    </xf>
    <xf numFmtId="0" fontId="5" fillId="25" borderId="40" xfId="11" applyFill="1" applyBorder="1" applyAlignment="1">
      <alignment horizontal="center"/>
    </xf>
    <xf numFmtId="0" fontId="13" fillId="0" borderId="2" xfId="11" applyFont="1" applyFill="1" applyBorder="1" applyAlignment="1">
      <alignment horizontal="center" vertical="center"/>
    </xf>
    <xf numFmtId="0" fontId="13" fillId="0" borderId="16" xfId="11" applyFont="1" applyFill="1" applyBorder="1" applyAlignment="1">
      <alignment horizontal="center" vertical="center"/>
    </xf>
    <xf numFmtId="0" fontId="13" fillId="0" borderId="17" xfId="11" applyFont="1" applyFill="1" applyBorder="1" applyAlignment="1">
      <alignment horizontal="center" vertical="center"/>
    </xf>
    <xf numFmtId="0" fontId="13" fillId="0" borderId="43" xfId="11" applyFont="1" applyFill="1" applyBorder="1" applyAlignment="1">
      <alignment horizontal="center" vertical="center"/>
    </xf>
    <xf numFmtId="0" fontId="13" fillId="25" borderId="2" xfId="11" applyFont="1" applyFill="1" applyBorder="1" applyAlignment="1">
      <alignment horizontal="center" vertical="center"/>
    </xf>
    <xf numFmtId="0" fontId="13" fillId="25" borderId="4" xfId="11" applyFont="1" applyFill="1" applyBorder="1" applyAlignment="1">
      <alignment horizontal="center" vertical="center"/>
    </xf>
    <xf numFmtId="0" fontId="13" fillId="25" borderId="16" xfId="11" applyFont="1" applyFill="1" applyBorder="1" applyAlignment="1">
      <alignment horizontal="center" vertical="center"/>
    </xf>
    <xf numFmtId="0" fontId="13" fillId="25" borderId="17" xfId="11" applyFont="1" applyFill="1" applyBorder="1" applyAlignment="1">
      <alignment horizontal="center" vertical="center"/>
    </xf>
    <xf numFmtId="0" fontId="13" fillId="25" borderId="43" xfId="11" applyFont="1" applyFill="1" applyBorder="1" applyAlignment="1">
      <alignment horizontal="center" vertical="center"/>
    </xf>
    <xf numFmtId="0" fontId="13" fillId="25" borderId="18" xfId="11" applyFont="1" applyFill="1" applyBorder="1" applyAlignment="1">
      <alignment horizontal="center" vertical="center"/>
    </xf>
    <xf numFmtId="0" fontId="13" fillId="0" borderId="41" xfId="11" applyFont="1" applyFill="1" applyBorder="1" applyAlignment="1">
      <alignment horizontal="center" vertical="center"/>
    </xf>
    <xf numFmtId="0" fontId="13" fillId="0" borderId="32" xfId="11" applyFont="1" applyFill="1" applyBorder="1" applyAlignment="1">
      <alignment horizontal="center" vertical="center"/>
    </xf>
    <xf numFmtId="0" fontId="13" fillId="0" borderId="40" xfId="11" applyFont="1" applyFill="1" applyBorder="1" applyAlignment="1">
      <alignment horizontal="center" vertical="center"/>
    </xf>
    <xf numFmtId="0" fontId="13" fillId="25" borderId="41" xfId="11" applyFont="1" applyFill="1" applyBorder="1" applyAlignment="1">
      <alignment horizontal="center" vertical="center"/>
    </xf>
    <xf numFmtId="0" fontId="13" fillId="25" borderId="32" xfId="11" applyFont="1" applyFill="1" applyBorder="1" applyAlignment="1">
      <alignment horizontal="center" vertical="center"/>
    </xf>
    <xf numFmtId="0" fontId="13" fillId="25" borderId="40" xfId="11" applyFont="1" applyFill="1" applyBorder="1" applyAlignment="1">
      <alignment horizontal="center" vertical="center"/>
    </xf>
    <xf numFmtId="0" fontId="13" fillId="25" borderId="8" xfId="11" applyFont="1" applyFill="1" applyBorder="1" applyAlignment="1">
      <alignment horizontal="left"/>
    </xf>
    <xf numFmtId="0" fontId="13" fillId="25" borderId="6" xfId="11" applyFont="1" applyFill="1" applyBorder="1" applyAlignment="1">
      <alignment horizontal="left"/>
    </xf>
    <xf numFmtId="0" fontId="13" fillId="25" borderId="7" xfId="11" applyFont="1" applyFill="1" applyBorder="1" applyAlignment="1">
      <alignment horizontal="left"/>
    </xf>
    <xf numFmtId="0" fontId="5" fillId="25" borderId="44" xfId="11" applyFill="1" applyBorder="1" applyAlignment="1">
      <alignment horizontal="center"/>
    </xf>
    <xf numFmtId="0" fontId="5" fillId="25" borderId="62" xfId="11" applyFill="1" applyBorder="1" applyAlignment="1">
      <alignment horizontal="center"/>
    </xf>
    <xf numFmtId="0" fontId="5" fillId="25" borderId="45" xfId="11" applyFill="1" applyBorder="1" applyAlignment="1">
      <alignment horizontal="center"/>
    </xf>
    <xf numFmtId="0" fontId="13" fillId="25" borderId="8" xfId="11" applyFont="1" applyFill="1" applyBorder="1" applyAlignment="1">
      <alignment horizontal="center"/>
    </xf>
    <xf numFmtId="0" fontId="13" fillId="25" borderId="6" xfId="11" applyFont="1" applyFill="1" applyBorder="1" applyAlignment="1">
      <alignment horizontal="center"/>
    </xf>
    <xf numFmtId="0" fontId="13" fillId="25" borderId="7" xfId="11" applyFont="1" applyFill="1" applyBorder="1" applyAlignment="1">
      <alignment horizontal="center"/>
    </xf>
    <xf numFmtId="164" fontId="13" fillId="25" borderId="44" xfId="11" applyNumberFormat="1" applyFont="1" applyFill="1" applyBorder="1" applyAlignment="1">
      <alignment horizontal="center"/>
    </xf>
    <xf numFmtId="164" fontId="13" fillId="25" borderId="62" xfId="11" applyNumberFormat="1" applyFont="1" applyFill="1" applyBorder="1" applyAlignment="1">
      <alignment horizontal="center"/>
    </xf>
    <xf numFmtId="164" fontId="13" fillId="25" borderId="45" xfId="11" applyNumberFormat="1" applyFont="1" applyFill="1" applyBorder="1" applyAlignment="1">
      <alignment horizontal="center"/>
    </xf>
    <xf numFmtId="1" fontId="13" fillId="25" borderId="15" xfId="11" applyNumberFormat="1" applyFont="1" applyFill="1" applyBorder="1" applyAlignment="1">
      <alignment horizontal="center"/>
    </xf>
    <xf numFmtId="1" fontId="13" fillId="25" borderId="48" xfId="11" applyNumberFormat="1" applyFont="1" applyFill="1" applyBorder="1" applyAlignment="1">
      <alignment horizontal="center"/>
    </xf>
    <xf numFmtId="1" fontId="13" fillId="25" borderId="33" xfId="11" applyNumberFormat="1" applyFont="1" applyFill="1" applyBorder="1" applyAlignment="1">
      <alignment horizontal="center"/>
    </xf>
    <xf numFmtId="0" fontId="13" fillId="0" borderId="8" xfId="11" applyFont="1" applyFill="1" applyBorder="1" applyAlignment="1" applyProtection="1">
      <alignment horizontal="center"/>
      <protection locked="0"/>
    </xf>
    <xf numFmtId="0" fontId="13" fillId="0" borderId="6" xfId="11" applyFont="1" applyFill="1" applyBorder="1" applyAlignment="1" applyProtection="1">
      <alignment horizontal="center"/>
      <protection locked="0"/>
    </xf>
    <xf numFmtId="0" fontId="13" fillId="0" borderId="7" xfId="11" applyFont="1" applyFill="1" applyBorder="1" applyAlignment="1" applyProtection="1">
      <alignment horizontal="center"/>
      <protection locked="0"/>
    </xf>
    <xf numFmtId="2" fontId="10" fillId="0" borderId="62" xfId="11" applyNumberFormat="1" applyFont="1" applyFill="1" applyBorder="1" applyAlignment="1">
      <alignment horizontal="left"/>
    </xf>
    <xf numFmtId="0" fontId="10" fillId="0" borderId="62" xfId="11" applyFont="1" applyFill="1" applyBorder="1" applyAlignment="1">
      <alignment horizontal="left"/>
    </xf>
    <xf numFmtId="165" fontId="5" fillId="25" borderId="44" xfId="11" applyNumberFormat="1" applyFill="1" applyBorder="1" applyAlignment="1">
      <alignment horizontal="center"/>
    </xf>
    <xf numFmtId="165" fontId="5" fillId="25" borderId="62" xfId="11" applyNumberFormat="1" applyFill="1" applyBorder="1" applyAlignment="1">
      <alignment horizontal="center"/>
    </xf>
    <xf numFmtId="165" fontId="5" fillId="25" borderId="45" xfId="11" applyNumberFormat="1" applyFill="1" applyBorder="1" applyAlignment="1">
      <alignment horizontal="center"/>
    </xf>
    <xf numFmtId="0" fontId="5" fillId="25" borderId="8" xfId="11" applyFill="1" applyBorder="1" applyAlignment="1">
      <alignment horizontal="center"/>
    </xf>
    <xf numFmtId="0" fontId="5" fillId="25" borderId="6" xfId="11" applyFill="1" applyBorder="1" applyAlignment="1">
      <alignment horizontal="center"/>
    </xf>
    <xf numFmtId="0" fontId="5" fillId="25" borderId="7" xfId="11" applyFill="1" applyBorder="1" applyAlignment="1">
      <alignment horizontal="center"/>
    </xf>
    <xf numFmtId="164" fontId="5" fillId="25" borderId="28" xfId="11" applyNumberFormat="1" applyFill="1" applyBorder="1" applyAlignment="1">
      <alignment horizontal="center"/>
    </xf>
    <xf numFmtId="164" fontId="5" fillId="25" borderId="60" xfId="11" applyNumberFormat="1" applyFill="1" applyBorder="1" applyAlignment="1">
      <alignment horizontal="center"/>
    </xf>
    <xf numFmtId="164" fontId="5" fillId="25" borderId="29" xfId="11" applyNumberFormat="1" applyFill="1" applyBorder="1" applyAlignment="1">
      <alignment horizontal="center"/>
    </xf>
    <xf numFmtId="1" fontId="5" fillId="25" borderId="15" xfId="11" applyNumberFormat="1" applyFont="1" applyFill="1" applyBorder="1" applyAlignment="1">
      <alignment horizontal="center"/>
    </xf>
    <xf numFmtId="1" fontId="5" fillId="25" borderId="48" xfId="11" applyNumberFormat="1" applyFont="1" applyFill="1" applyBorder="1" applyAlignment="1">
      <alignment horizontal="center"/>
    </xf>
    <xf numFmtId="1" fontId="5" fillId="25" borderId="33" xfId="11" applyNumberFormat="1" applyFont="1" applyFill="1" applyBorder="1" applyAlignment="1">
      <alignment horizontal="center"/>
    </xf>
    <xf numFmtId="0" fontId="5" fillId="25" borderId="8" xfId="11" applyFill="1" applyBorder="1" applyAlignment="1">
      <alignment horizontal="left"/>
    </xf>
    <xf numFmtId="0" fontId="5" fillId="25" borderId="6" xfId="11" applyFill="1" applyBorder="1" applyAlignment="1">
      <alignment horizontal="left"/>
    </xf>
    <xf numFmtId="0" fontId="5" fillId="25" borderId="7" xfId="11" applyFill="1" applyBorder="1" applyAlignment="1">
      <alignment horizontal="left"/>
    </xf>
    <xf numFmtId="0" fontId="5" fillId="25" borderId="16" xfId="11" applyFill="1" applyBorder="1" applyAlignment="1">
      <alignment horizontal="center" vertical="center"/>
    </xf>
    <xf numFmtId="0" fontId="5" fillId="25" borderId="17" xfId="11" applyFill="1" applyBorder="1" applyAlignment="1">
      <alignment horizontal="center" vertical="center"/>
    </xf>
    <xf numFmtId="0" fontId="5" fillId="25" borderId="28" xfId="11" applyFill="1" applyBorder="1" applyAlignment="1">
      <alignment vertical="center"/>
    </xf>
    <xf numFmtId="0" fontId="5" fillId="25" borderId="29" xfId="11" applyFill="1" applyBorder="1" applyAlignment="1">
      <alignment vertical="center"/>
    </xf>
    <xf numFmtId="0" fontId="5" fillId="25" borderId="15" xfId="11" applyFill="1" applyBorder="1" applyAlignment="1">
      <alignment vertical="center"/>
    </xf>
    <xf numFmtId="0" fontId="5" fillId="25" borderId="33" xfId="11" applyFill="1" applyBorder="1" applyAlignment="1">
      <alignment vertical="center"/>
    </xf>
    <xf numFmtId="0" fontId="5" fillId="0" borderId="33" xfId="11" applyFill="1" applyBorder="1" applyAlignment="1">
      <alignment vertical="center"/>
    </xf>
    <xf numFmtId="0" fontId="5" fillId="0" borderId="29" xfId="11" applyFill="1" applyBorder="1" applyAlignment="1">
      <alignment vertical="center"/>
    </xf>
    <xf numFmtId="0" fontId="5" fillId="0" borderId="41" xfId="11" applyFont="1" applyFill="1" applyBorder="1" applyAlignment="1">
      <alignment horizontal="center" vertical="center"/>
    </xf>
    <xf numFmtId="0" fontId="5" fillId="0" borderId="32" xfId="11" applyFont="1" applyFill="1" applyBorder="1" applyAlignment="1">
      <alignment horizontal="center" vertical="center"/>
    </xf>
    <xf numFmtId="0" fontId="5" fillId="0" borderId="40" xfId="11" applyFont="1" applyFill="1" applyBorder="1" applyAlignment="1">
      <alignment horizontal="center" vertical="center"/>
    </xf>
    <xf numFmtId="0" fontId="5" fillId="25" borderId="41" xfId="11" applyFill="1" applyBorder="1" applyAlignment="1">
      <alignment horizontal="center" vertical="center"/>
    </xf>
    <xf numFmtId="0" fontId="5" fillId="25" borderId="32" xfId="11" applyFill="1" applyBorder="1" applyAlignment="1">
      <alignment horizontal="center" vertical="center"/>
    </xf>
    <xf numFmtId="0" fontId="5" fillId="25" borderId="40" xfId="11" applyFill="1" applyBorder="1" applyAlignment="1">
      <alignment horizontal="center" vertical="center"/>
    </xf>
    <xf numFmtId="0" fontId="10" fillId="0" borderId="8" xfId="11" applyFont="1" applyFill="1" applyBorder="1" applyAlignment="1" applyProtection="1">
      <alignment horizontal="center"/>
      <protection locked="0"/>
    </xf>
    <xf numFmtId="0" fontId="10" fillId="0" borderId="6" xfId="11" applyFont="1" applyFill="1" applyBorder="1" applyAlignment="1" applyProtection="1">
      <alignment horizontal="center"/>
      <protection locked="0"/>
    </xf>
    <xf numFmtId="2" fontId="5" fillId="0" borderId="3" xfId="11" applyNumberFormat="1" applyFill="1" applyBorder="1" applyAlignment="1">
      <alignment horizontal="left"/>
    </xf>
    <xf numFmtId="2" fontId="5" fillId="0" borderId="1" xfId="11" applyNumberFormat="1" applyFill="1" applyBorder="1" applyAlignment="1">
      <alignment horizontal="left"/>
    </xf>
    <xf numFmtId="2" fontId="10" fillId="0" borderId="62" xfId="11" applyNumberFormat="1" applyFont="1" applyFill="1" applyBorder="1" applyAlignment="1">
      <alignment horizontal="center"/>
    </xf>
    <xf numFmtId="0" fontId="10" fillId="0" borderId="62" xfId="11" applyFont="1" applyFill="1" applyBorder="1" applyAlignment="1">
      <alignment horizontal="center"/>
    </xf>
    <xf numFmtId="0" fontId="5" fillId="25" borderId="51" xfId="11" applyFill="1" applyBorder="1" applyAlignment="1">
      <alignment horizontal="left"/>
    </xf>
    <xf numFmtId="0" fontId="5" fillId="25" borderId="54" xfId="11" applyFill="1" applyBorder="1" applyAlignment="1">
      <alignment horizontal="left"/>
    </xf>
    <xf numFmtId="0" fontId="5" fillId="25" borderId="55" xfId="11" applyFill="1" applyBorder="1" applyAlignment="1">
      <alignment horizontal="left"/>
    </xf>
    <xf numFmtId="0" fontId="5" fillId="25" borderId="58" xfId="11" applyFill="1" applyBorder="1" applyAlignment="1">
      <alignment horizontal="left"/>
    </xf>
    <xf numFmtId="0" fontId="5" fillId="25" borderId="56" xfId="11" applyFill="1" applyBorder="1" applyAlignment="1">
      <alignment horizontal="left"/>
    </xf>
    <xf numFmtId="0" fontId="5" fillId="25" borderId="57" xfId="11" applyFill="1" applyBorder="1" applyAlignment="1">
      <alignment horizontal="left"/>
    </xf>
    <xf numFmtId="2" fontId="5" fillId="0" borderId="2" xfId="11" applyNumberFormat="1" applyFill="1" applyBorder="1" applyAlignment="1">
      <alignment horizontal="left"/>
    </xf>
    <xf numFmtId="0" fontId="5" fillId="25" borderId="19" xfId="11" applyFill="1" applyBorder="1" applyAlignment="1">
      <alignment horizontal="left"/>
    </xf>
    <xf numFmtId="0" fontId="5" fillId="25" borderId="20" xfId="11" applyFill="1" applyBorder="1" applyAlignment="1">
      <alignment horizontal="left"/>
    </xf>
    <xf numFmtId="0" fontId="5" fillId="25" borderId="21" xfId="11" applyFill="1" applyBorder="1" applyAlignment="1">
      <alignment horizontal="left"/>
    </xf>
    <xf numFmtId="0" fontId="17" fillId="0" borderId="61" xfId="11" applyFont="1" applyFill="1" applyBorder="1" applyAlignment="1">
      <alignment horizontal="left"/>
    </xf>
    <xf numFmtId="0" fontId="17" fillId="0" borderId="42" xfId="11" applyFont="1" applyFill="1" applyBorder="1" applyAlignment="1">
      <alignment horizontal="left"/>
    </xf>
    <xf numFmtId="0" fontId="17" fillId="0" borderId="37" xfId="11" applyFont="1" applyFill="1" applyBorder="1" applyAlignment="1">
      <alignment horizontal="left"/>
    </xf>
    <xf numFmtId="0" fontId="17" fillId="0" borderId="15" xfId="11" applyFont="1" applyFill="1" applyBorder="1" applyAlignment="1">
      <alignment horizontal="left"/>
    </xf>
    <xf numFmtId="0" fontId="17" fillId="0" borderId="48" xfId="11" applyFont="1" applyFill="1" applyBorder="1" applyAlignment="1">
      <alignment horizontal="left"/>
    </xf>
    <xf numFmtId="0" fontId="17" fillId="0" borderId="33" xfId="11" applyFont="1" applyFill="1" applyBorder="1" applyAlignment="1">
      <alignment horizontal="left"/>
    </xf>
    <xf numFmtId="0" fontId="13" fillId="25" borderId="15" xfId="11" applyFont="1" applyFill="1" applyBorder="1" applyAlignment="1">
      <alignment horizontal="center"/>
    </xf>
    <xf numFmtId="0" fontId="13" fillId="25" borderId="48" xfId="11" applyFont="1" applyFill="1" applyBorder="1" applyAlignment="1">
      <alignment horizontal="center"/>
    </xf>
    <xf numFmtId="0" fontId="13" fillId="25" borderId="33" xfId="11" applyFont="1" applyFill="1" applyBorder="1" applyAlignment="1">
      <alignment horizontal="center"/>
    </xf>
    <xf numFmtId="0" fontId="13" fillId="25" borderId="28" xfId="11" applyFont="1" applyFill="1" applyBorder="1" applyAlignment="1">
      <alignment horizontal="left"/>
    </xf>
    <xf numFmtId="0" fontId="13" fillId="25" borderId="60" xfId="11" applyFont="1" applyFill="1" applyBorder="1" applyAlignment="1">
      <alignment horizontal="left"/>
    </xf>
    <xf numFmtId="0" fontId="13" fillId="25" borderId="29" xfId="11" applyFont="1" applyFill="1" applyBorder="1" applyAlignment="1">
      <alignment horizontal="left"/>
    </xf>
    <xf numFmtId="0" fontId="17" fillId="25" borderId="28" xfId="11" applyFont="1" applyFill="1" applyBorder="1" applyAlignment="1">
      <alignment horizontal="left"/>
    </xf>
    <xf numFmtId="0" fontId="17" fillId="25" borderId="60" xfId="11" applyFont="1" applyFill="1" applyBorder="1" applyAlignment="1">
      <alignment horizontal="left"/>
    </xf>
    <xf numFmtId="0" fontId="17" fillId="25" borderId="29" xfId="11" applyFont="1" applyFill="1" applyBorder="1" applyAlignment="1">
      <alignment horizontal="left"/>
    </xf>
    <xf numFmtId="0" fontId="13" fillId="25" borderId="15" xfId="11" applyFont="1" applyFill="1" applyBorder="1" applyAlignment="1">
      <alignment horizontal="left"/>
    </xf>
    <xf numFmtId="0" fontId="13" fillId="25" borderId="48" xfId="11" applyFont="1" applyFill="1" applyBorder="1" applyAlignment="1">
      <alignment horizontal="left"/>
    </xf>
    <xf numFmtId="0" fontId="13" fillId="25" borderId="33" xfId="11" applyFont="1" applyFill="1" applyBorder="1" applyAlignment="1">
      <alignment horizontal="left"/>
    </xf>
    <xf numFmtId="0" fontId="10" fillId="0" borderId="43" xfId="11" applyFont="1" applyFill="1" applyBorder="1" applyAlignment="1" applyProtection="1">
      <alignment horizontal="center"/>
      <protection locked="0"/>
    </xf>
    <xf numFmtId="0" fontId="10" fillId="0" borderId="1" xfId="11" applyFont="1" applyFill="1" applyBorder="1" applyAlignment="1" applyProtection="1">
      <alignment horizontal="center"/>
      <protection locked="0"/>
    </xf>
    <xf numFmtId="0" fontId="5" fillId="25" borderId="28" xfId="11" applyFill="1" applyBorder="1" applyAlignment="1">
      <alignment horizontal="left"/>
    </xf>
    <xf numFmtId="0" fontId="5" fillId="25" borderId="60" xfId="11" applyFill="1" applyBorder="1" applyAlignment="1">
      <alignment horizontal="left"/>
    </xf>
    <xf numFmtId="0" fontId="5" fillId="25" borderId="29" xfId="11" applyFill="1" applyBorder="1" applyAlignment="1">
      <alignment horizontal="left"/>
    </xf>
    <xf numFmtId="0" fontId="14" fillId="0" borderId="43" xfId="11" applyFont="1" applyFill="1" applyBorder="1" applyAlignment="1">
      <alignment horizontal="left"/>
    </xf>
    <xf numFmtId="0" fontId="17" fillId="25" borderId="15" xfId="11" applyFont="1" applyFill="1" applyBorder="1" applyAlignment="1">
      <alignment horizontal="left"/>
    </xf>
    <xf numFmtId="0" fontId="17" fillId="25" borderId="48" xfId="11" applyFont="1" applyFill="1" applyBorder="1" applyAlignment="1">
      <alignment horizontal="left"/>
    </xf>
    <xf numFmtId="0" fontId="17" fillId="25" borderId="33" xfId="11" applyFont="1" applyFill="1" applyBorder="1" applyAlignment="1">
      <alignment horizontal="left"/>
    </xf>
    <xf numFmtId="2" fontId="5" fillId="25" borderId="28" xfId="11" applyNumberFormat="1" applyFill="1" applyBorder="1" applyAlignment="1">
      <alignment horizontal="center"/>
    </xf>
    <xf numFmtId="2" fontId="5" fillId="25" borderId="60" xfId="11" applyNumberFormat="1" applyFill="1" applyBorder="1" applyAlignment="1">
      <alignment horizontal="center"/>
    </xf>
    <xf numFmtId="2" fontId="5" fillId="25" borderId="29" xfId="11" applyNumberFormat="1" applyFill="1" applyBorder="1" applyAlignment="1">
      <alignment horizontal="center"/>
    </xf>
  </cellXfs>
  <cellStyles count="309">
    <cellStyle name="_Приложение к письму замеры" xfId="33"/>
    <cellStyle name="AFE" xfId="18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 2" xfId="49"/>
    <cellStyle name="Нейтральный 2" xfId="50"/>
    <cellStyle name="Обычный" xfId="0" builtinId="0"/>
    <cellStyle name="Обычный 10" xfId="51"/>
    <cellStyle name="Обычный 100" xfId="52"/>
    <cellStyle name="Обычный 101" xfId="53"/>
    <cellStyle name="Обычный 102" xfId="54"/>
    <cellStyle name="Обычный 103" xfId="55"/>
    <cellStyle name="Обычный 104" xfId="56"/>
    <cellStyle name="Обычный 105" xfId="57"/>
    <cellStyle name="Обычный 106" xfId="58"/>
    <cellStyle name="Обычный 107" xfId="59"/>
    <cellStyle name="Обычный 108" xfId="60"/>
    <cellStyle name="Обычный 109" xfId="61"/>
    <cellStyle name="Обычный 11" xfId="62"/>
    <cellStyle name="Обычный 110" xfId="63"/>
    <cellStyle name="Обычный 111" xfId="64"/>
    <cellStyle name="Обычный 112" xfId="65"/>
    <cellStyle name="Обычный 113" xfId="66"/>
    <cellStyle name="Обычный 114" xfId="67"/>
    <cellStyle name="Обычный 115" xfId="68"/>
    <cellStyle name="Обычный 116" xfId="69"/>
    <cellStyle name="Обычный 117" xfId="70"/>
    <cellStyle name="Обычный 118" xfId="71"/>
    <cellStyle name="Обычный 119" xfId="72"/>
    <cellStyle name="Обычный 12" xfId="73"/>
    <cellStyle name="Обычный 120" xfId="74"/>
    <cellStyle name="Обычный 121" xfId="75"/>
    <cellStyle name="Обычный 122" xfId="76"/>
    <cellStyle name="Обычный 123" xfId="77"/>
    <cellStyle name="Обычный 124" xfId="78"/>
    <cellStyle name="Обычный 125" xfId="79"/>
    <cellStyle name="Обычный 126" xfId="80"/>
    <cellStyle name="Обычный 127" xfId="81"/>
    <cellStyle name="Обычный 128" xfId="82"/>
    <cellStyle name="Обычный 129" xfId="83"/>
    <cellStyle name="Обычный 13" xfId="84"/>
    <cellStyle name="Обычный 130" xfId="85"/>
    <cellStyle name="Обычный 131" xfId="86"/>
    <cellStyle name="Обычный 132" xfId="87"/>
    <cellStyle name="Обычный 133" xfId="88"/>
    <cellStyle name="Обычный 134" xfId="89"/>
    <cellStyle name="Обычный 135" xfId="90"/>
    <cellStyle name="Обычный 136" xfId="91"/>
    <cellStyle name="Обычный 137" xfId="92"/>
    <cellStyle name="Обычный 138" xfId="93"/>
    <cellStyle name="Обычный 139" xfId="94"/>
    <cellStyle name="Обычный 14" xfId="95"/>
    <cellStyle name="Обычный 15" xfId="96"/>
    <cellStyle name="Обычный 16" xfId="97"/>
    <cellStyle name="Обычный 17" xfId="98"/>
    <cellStyle name="Обычный 18" xfId="99"/>
    <cellStyle name="Обычный 19" xfId="100"/>
    <cellStyle name="Обычный 2" xfId="11"/>
    <cellStyle name="Обычный 2 10" xfId="101"/>
    <cellStyle name="Обычный 2 11" xfId="102"/>
    <cellStyle name="Обычный 2 12" xfId="103"/>
    <cellStyle name="Обычный 2 13" xfId="104"/>
    <cellStyle name="Обычный 2 14" xfId="105"/>
    <cellStyle name="Обычный 2 15" xfId="106"/>
    <cellStyle name="Обычный 2 16" xfId="107"/>
    <cellStyle name="Обычный 2 17" xfId="108"/>
    <cellStyle name="Обычный 2 18" xfId="109"/>
    <cellStyle name="Обычный 2 19" xfId="110"/>
    <cellStyle name="Обычный 2 2" xfId="10"/>
    <cellStyle name="Обычный 2 2 10" xfId="111"/>
    <cellStyle name="Обычный 2 2 11" xfId="112"/>
    <cellStyle name="Обычный 2 2 12" xfId="113"/>
    <cellStyle name="Обычный 2 2 13" xfId="114"/>
    <cellStyle name="Обычный 2 2 14" xfId="115"/>
    <cellStyle name="Обычный 2 2 15" xfId="116"/>
    <cellStyle name="Обычный 2 2 16" xfId="117"/>
    <cellStyle name="Обычный 2 2 17" xfId="118"/>
    <cellStyle name="Обычный 2 2 18" xfId="119"/>
    <cellStyle name="Обычный 2 2 19" xfId="120"/>
    <cellStyle name="Обычный 2 2 2" xfId="17"/>
    <cellStyle name="Обычный 2 2 2 10" xfId="121"/>
    <cellStyle name="Обычный 2 2 2 11" xfId="122"/>
    <cellStyle name="Обычный 2 2 2 12" xfId="123"/>
    <cellStyle name="Обычный 2 2 2 13" xfId="124"/>
    <cellStyle name="Обычный 2 2 2 14" xfId="125"/>
    <cellStyle name="Обычный 2 2 2 15" xfId="126"/>
    <cellStyle name="Обычный 2 2 2 16" xfId="127"/>
    <cellStyle name="Обычный 2 2 2 17" xfId="128"/>
    <cellStyle name="Обычный 2 2 2 18" xfId="129"/>
    <cellStyle name="Обычный 2 2 2 19" xfId="130"/>
    <cellStyle name="Обычный 2 2 2 2" xfId="131"/>
    <cellStyle name="Обычный 2 2 2 3" xfId="132"/>
    <cellStyle name="Обычный 2 2 2 4" xfId="133"/>
    <cellStyle name="Обычный 2 2 2 5" xfId="134"/>
    <cellStyle name="Обычный 2 2 2 6" xfId="135"/>
    <cellStyle name="Обычный 2 2 2 7" xfId="136"/>
    <cellStyle name="Обычный 2 2 2 8" xfId="137"/>
    <cellStyle name="Обычный 2 2 2 9" xfId="138"/>
    <cellStyle name="Обычный 2 2 20" xfId="139"/>
    <cellStyle name="Обычный 2 2 3" xfId="31"/>
    <cellStyle name="Обычный 2 2 4" xfId="140"/>
    <cellStyle name="Обычный 2 2 5" xfId="141"/>
    <cellStyle name="Обычный 2 2 6" xfId="142"/>
    <cellStyle name="Обычный 2 2 7" xfId="143"/>
    <cellStyle name="Обычный 2 2 8" xfId="144"/>
    <cellStyle name="Обычный 2 2 9" xfId="145"/>
    <cellStyle name="Обычный 2 20" xfId="146"/>
    <cellStyle name="Обычный 2 21" xfId="147"/>
    <cellStyle name="Обычный 2 22" xfId="148"/>
    <cellStyle name="Обычный 2 23" xfId="149"/>
    <cellStyle name="Обычный 2 24" xfId="150"/>
    <cellStyle name="Обычный 2 25" xfId="151"/>
    <cellStyle name="Обычный 2 26" xfId="152"/>
    <cellStyle name="Обычный 2 27" xfId="153"/>
    <cellStyle name="Обычный 2 28" xfId="154"/>
    <cellStyle name="Обычный 2 29" xfId="155"/>
    <cellStyle name="Обычный 2 3" xfId="19"/>
    <cellStyle name="Обычный 2 3 2" xfId="156"/>
    <cellStyle name="Обычный 2 30" xfId="157"/>
    <cellStyle name="Обычный 2 31" xfId="158"/>
    <cellStyle name="Обычный 2 32" xfId="159"/>
    <cellStyle name="Обычный 2 33" xfId="160"/>
    <cellStyle name="Обычный 2 34" xfId="161"/>
    <cellStyle name="Обычный 2 35" xfId="162"/>
    <cellStyle name="Обычный 2 36" xfId="163"/>
    <cellStyle name="Обычный 2 37" xfId="164"/>
    <cellStyle name="Обычный 2 38" xfId="165"/>
    <cellStyle name="Обычный 2 39" xfId="166"/>
    <cellStyle name="Обычный 2 4" xfId="20"/>
    <cellStyle name="Обычный 2 4 2" xfId="12"/>
    <cellStyle name="Обычный 2 40" xfId="167"/>
    <cellStyle name="Обычный 2 41" xfId="168"/>
    <cellStyle name="Обычный 2 42" xfId="169"/>
    <cellStyle name="Обычный 2 43" xfId="170"/>
    <cellStyle name="Обычный 2 44" xfId="171"/>
    <cellStyle name="Обычный 2 45" xfId="172"/>
    <cellStyle name="Обычный 2 46" xfId="173"/>
    <cellStyle name="Обычный 2 47" xfId="174"/>
    <cellStyle name="Обычный 2 48" xfId="175"/>
    <cellStyle name="Обычный 2 49" xfId="176"/>
    <cellStyle name="Обычный 2 5" xfId="8"/>
    <cellStyle name="Обычный 2 50" xfId="177"/>
    <cellStyle name="Обычный 2 51" xfId="178"/>
    <cellStyle name="Обычный 2 52" xfId="179"/>
    <cellStyle name="Обычный 2 53" xfId="180"/>
    <cellStyle name="Обычный 2 54" xfId="181"/>
    <cellStyle name="Обычный 2 55" xfId="182"/>
    <cellStyle name="Обычный 2 56" xfId="183"/>
    <cellStyle name="Обычный 2 57" xfId="184"/>
    <cellStyle name="Обычный 2 58" xfId="185"/>
    <cellStyle name="Обычный 2 59" xfId="186"/>
    <cellStyle name="Обычный 2 6" xfId="187"/>
    <cellStyle name="Обычный 2 6 3 3" xfId="13"/>
    <cellStyle name="Обычный 2 6 3 3 11" xfId="21"/>
    <cellStyle name="Обычный 2 6 3 3 2" xfId="16"/>
    <cellStyle name="Обычный 2 60" xfId="188"/>
    <cellStyle name="Обычный 2 61" xfId="189"/>
    <cellStyle name="Обычный 2 62" xfId="190"/>
    <cellStyle name="Обычный 2 63" xfId="191"/>
    <cellStyle name="Обычный 2 64" xfId="192"/>
    <cellStyle name="Обычный 2 65" xfId="193"/>
    <cellStyle name="Обычный 2 66" xfId="194"/>
    <cellStyle name="Обычный 2 67" xfId="195"/>
    <cellStyle name="Обычный 2 68" xfId="196"/>
    <cellStyle name="Обычный 2 69" xfId="197"/>
    <cellStyle name="Обычный 2 7" xfId="198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206"/>
    <cellStyle name="Обычный 2 78" xfId="207"/>
    <cellStyle name="Обычный 2 79" xfId="208"/>
    <cellStyle name="Обычный 2 8" xfId="209"/>
    <cellStyle name="Обычный 2 80" xfId="210"/>
    <cellStyle name="Обычный 2 9" xfId="211"/>
    <cellStyle name="Обычный 20" xfId="212"/>
    <cellStyle name="Обычный 21" xfId="213"/>
    <cellStyle name="Обычный 22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7"/>
    <cellStyle name="Обычный 3 10" xfId="22"/>
    <cellStyle name="Обычный 3 2" xfId="23"/>
    <cellStyle name="Обычный 3 3" xfId="24"/>
    <cellStyle name="Обычный 3 4" xfId="222"/>
    <cellStyle name="Обычный 3 5" xfId="223"/>
    <cellStyle name="Обычный 3 6" xfId="224"/>
    <cellStyle name="Обычный 3 7" xfId="225"/>
    <cellStyle name="Обычный 3 8" xfId="226"/>
    <cellStyle name="Обычный 30" xfId="227"/>
    <cellStyle name="Обычный 31" xfId="228"/>
    <cellStyle name="Обычный 32" xfId="229"/>
    <cellStyle name="Обычный 33" xfId="230"/>
    <cellStyle name="Обычный 34" xfId="231"/>
    <cellStyle name="Обычный 35" xfId="232"/>
    <cellStyle name="Обычный 36" xfId="233"/>
    <cellStyle name="Обычный 37" xfId="234"/>
    <cellStyle name="Обычный 38" xfId="235"/>
    <cellStyle name="Обычный 39" xfId="236"/>
    <cellStyle name="Обычный 4" xfId="25"/>
    <cellStyle name="Обычный 4 2" xfId="32"/>
    <cellStyle name="Обычный 40" xfId="237"/>
    <cellStyle name="Обычный 41" xfId="238"/>
    <cellStyle name="Обычный 42" xfId="239"/>
    <cellStyle name="Обычный 43" xfId="240"/>
    <cellStyle name="Обычный 44" xfId="241"/>
    <cellStyle name="Обычный 45" xfId="242"/>
    <cellStyle name="Обычный 46" xfId="243"/>
    <cellStyle name="Обычный 47" xfId="244"/>
    <cellStyle name="Обычный 48" xfId="245"/>
    <cellStyle name="Обычный 49" xfId="246"/>
    <cellStyle name="Обычный 5" xfId="26"/>
    <cellStyle name="Обычный 5 2" xfId="247"/>
    <cellStyle name="Обычный 50" xfId="248"/>
    <cellStyle name="Обычный 51" xfId="249"/>
    <cellStyle name="Обычный 52" xfId="250"/>
    <cellStyle name="Обычный 53" xfId="251"/>
    <cellStyle name="Обычный 54" xfId="252"/>
    <cellStyle name="Обычный 55" xfId="253"/>
    <cellStyle name="Обычный 56" xfId="254"/>
    <cellStyle name="Обычный 57" xfId="255"/>
    <cellStyle name="Обычный 58" xfId="256"/>
    <cellStyle name="Обычный 59" xfId="257"/>
    <cellStyle name="Обычный 6" xfId="27"/>
    <cellStyle name="Обычный 60" xfId="258"/>
    <cellStyle name="Обычный 61" xfId="259"/>
    <cellStyle name="Обычный 62" xfId="260"/>
    <cellStyle name="Обычный 63" xfId="261"/>
    <cellStyle name="Обычный 63 2" xfId="262"/>
    <cellStyle name="Обычный 64" xfId="263"/>
    <cellStyle name="Обычный 65" xfId="264"/>
    <cellStyle name="Обычный 66" xfId="265"/>
    <cellStyle name="Обычный 67" xfId="266"/>
    <cellStyle name="Обычный 68" xfId="267"/>
    <cellStyle name="Обычный 69" xfId="268"/>
    <cellStyle name="Обычный 7" xfId="28"/>
    <cellStyle name="Обычный 70" xfId="269"/>
    <cellStyle name="Обычный 71" xfId="270"/>
    <cellStyle name="Обычный 72" xfId="271"/>
    <cellStyle name="Обычный 73" xfId="272"/>
    <cellStyle name="Обычный 74" xfId="273"/>
    <cellStyle name="Обычный 75" xfId="274"/>
    <cellStyle name="Обычный 76" xfId="275"/>
    <cellStyle name="Обычный 77" xfId="276"/>
    <cellStyle name="Обычный 78" xfId="277"/>
    <cellStyle name="Обычный 79" xfId="278"/>
    <cellStyle name="Обычный 8" xfId="279"/>
    <cellStyle name="Обычный 80" xfId="280"/>
    <cellStyle name="Обычный 81" xfId="281"/>
    <cellStyle name="Обычный 82" xfId="282"/>
    <cellStyle name="Обычный 83" xfId="283"/>
    <cellStyle name="Обычный 84" xfId="284"/>
    <cellStyle name="Обычный 85" xfId="285"/>
    <cellStyle name="Обычный 86" xfId="286"/>
    <cellStyle name="Обычный 87" xfId="287"/>
    <cellStyle name="Обычный 88" xfId="288"/>
    <cellStyle name="Обычный 89" xfId="289"/>
    <cellStyle name="Обычный 9" xfId="290"/>
    <cellStyle name="Обычный 90" xfId="291"/>
    <cellStyle name="Обычный 91" xfId="292"/>
    <cellStyle name="Обычный 92" xfId="293"/>
    <cellStyle name="Обычный 93" xfId="294"/>
    <cellStyle name="Обычный 94" xfId="295"/>
    <cellStyle name="Обычный 95" xfId="296"/>
    <cellStyle name="Обычный 96" xfId="297"/>
    <cellStyle name="Обычный 97" xfId="298"/>
    <cellStyle name="Обычный 98" xfId="299"/>
    <cellStyle name="Обычный 99" xfId="300"/>
    <cellStyle name="Обычный_2-4.КЗ по ПС ХМРЭС" xfId="1"/>
    <cellStyle name="Обычный_Замеры по ПС Правдинского РЭС" xfId="9"/>
    <cellStyle name="Обычный_КЗ по потребительским ПС" xfId="2"/>
    <cellStyle name="Обычный_КЗ по ПС ХМРЭС" xfId="4"/>
    <cellStyle name="Обычный_отчёт  ЗМБ" xfId="6"/>
    <cellStyle name="Обычный_ПрБЭО замеры" xfId="3"/>
    <cellStyle name="Обычный_Проба Водозабор" xfId="5"/>
    <cellStyle name="Плохой 2" xfId="301"/>
    <cellStyle name="Пояснение 2" xfId="302"/>
    <cellStyle name="Примечание 2" xfId="303"/>
    <cellStyle name="Процентный 2" xfId="14"/>
    <cellStyle name="Процентный 3" xfId="29"/>
    <cellStyle name="Процентный 3 2" xfId="304"/>
    <cellStyle name="Связанная ячейка 2" xfId="305"/>
    <cellStyle name="Стиль 1" xfId="30"/>
    <cellStyle name="Стиль 1 2" xfId="306"/>
    <cellStyle name="Текст предупреждения 2" xfId="307"/>
    <cellStyle name="Финансовый 2" xfId="15"/>
    <cellStyle name="Хороший 2" xfId="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36</xdr:row>
      <xdr:rowOff>106680</xdr:rowOff>
    </xdr:from>
    <xdr:to>
      <xdr:col>3</xdr:col>
      <xdr:colOff>91440</xdr:colOff>
      <xdr:row>36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842260" y="77952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36</xdr:row>
      <xdr:rowOff>106680</xdr:rowOff>
    </xdr:from>
    <xdr:to>
      <xdr:col>3</xdr:col>
      <xdr:colOff>685800</xdr:colOff>
      <xdr:row>36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436620" y="77952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37</xdr:row>
      <xdr:rowOff>114300</xdr:rowOff>
    </xdr:from>
    <xdr:to>
      <xdr:col>3</xdr:col>
      <xdr:colOff>91440</xdr:colOff>
      <xdr:row>37</xdr:row>
      <xdr:rowOff>160020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842260" y="80086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37</xdr:row>
      <xdr:rowOff>114300</xdr:rowOff>
    </xdr:from>
    <xdr:to>
      <xdr:col>3</xdr:col>
      <xdr:colOff>693420</xdr:colOff>
      <xdr:row>37</xdr:row>
      <xdr:rowOff>160020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444240" y="80086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41</xdr:row>
      <xdr:rowOff>76200</xdr:rowOff>
    </xdr:from>
    <xdr:to>
      <xdr:col>3</xdr:col>
      <xdr:colOff>91440</xdr:colOff>
      <xdr:row>41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842260" y="87934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41</xdr:row>
      <xdr:rowOff>106680</xdr:rowOff>
    </xdr:from>
    <xdr:to>
      <xdr:col>3</xdr:col>
      <xdr:colOff>685800</xdr:colOff>
      <xdr:row>41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436620" y="88239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42</xdr:row>
      <xdr:rowOff>76200</xdr:rowOff>
    </xdr:from>
    <xdr:to>
      <xdr:col>3</xdr:col>
      <xdr:colOff>106680</xdr:colOff>
      <xdr:row>42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857500" y="8999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42</xdr:row>
      <xdr:rowOff>91440</xdr:rowOff>
    </xdr:from>
    <xdr:to>
      <xdr:col>3</xdr:col>
      <xdr:colOff>701040</xdr:colOff>
      <xdr:row>42</xdr:row>
      <xdr:rowOff>137160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451860" y="90144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48</xdr:row>
      <xdr:rowOff>0</xdr:rowOff>
    </xdr:from>
    <xdr:to>
      <xdr:col>3</xdr:col>
      <xdr:colOff>91440</xdr:colOff>
      <xdr:row>48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842260" y="101574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48</xdr:row>
      <xdr:rowOff>0</xdr:rowOff>
    </xdr:from>
    <xdr:to>
      <xdr:col>4</xdr:col>
      <xdr:colOff>129540</xdr:colOff>
      <xdr:row>48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710940" y="101574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0</xdr:rowOff>
    </xdr:from>
    <xdr:to>
      <xdr:col>3</xdr:col>
      <xdr:colOff>106680</xdr:colOff>
      <xdr:row>48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857500" y="101574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48</xdr:row>
      <xdr:rowOff>0</xdr:rowOff>
    </xdr:from>
    <xdr:to>
      <xdr:col>4</xdr:col>
      <xdr:colOff>160020</xdr:colOff>
      <xdr:row>48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741420" y="101574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84</xdr:row>
      <xdr:rowOff>106680</xdr:rowOff>
    </xdr:from>
    <xdr:to>
      <xdr:col>3</xdr:col>
      <xdr:colOff>91440</xdr:colOff>
      <xdr:row>84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84226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84</xdr:row>
      <xdr:rowOff>106680</xdr:rowOff>
    </xdr:from>
    <xdr:to>
      <xdr:col>3</xdr:col>
      <xdr:colOff>685800</xdr:colOff>
      <xdr:row>84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43662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85</xdr:row>
      <xdr:rowOff>114300</xdr:rowOff>
    </xdr:from>
    <xdr:to>
      <xdr:col>3</xdr:col>
      <xdr:colOff>91440</xdr:colOff>
      <xdr:row>85</xdr:row>
      <xdr:rowOff>160020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84226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85</xdr:row>
      <xdr:rowOff>114300</xdr:rowOff>
    </xdr:from>
    <xdr:to>
      <xdr:col>3</xdr:col>
      <xdr:colOff>693420</xdr:colOff>
      <xdr:row>85</xdr:row>
      <xdr:rowOff>160020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44424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89</xdr:row>
      <xdr:rowOff>76200</xdr:rowOff>
    </xdr:from>
    <xdr:to>
      <xdr:col>3</xdr:col>
      <xdr:colOff>91440</xdr:colOff>
      <xdr:row>89</xdr:row>
      <xdr:rowOff>121920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842260" y="191414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89</xdr:row>
      <xdr:rowOff>106680</xdr:rowOff>
    </xdr:from>
    <xdr:to>
      <xdr:col>3</xdr:col>
      <xdr:colOff>685800</xdr:colOff>
      <xdr:row>89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436620" y="191719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106680</xdr:colOff>
      <xdr:row>90</xdr:row>
      <xdr:rowOff>121920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857500" y="193471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90</xdr:row>
      <xdr:rowOff>91440</xdr:rowOff>
    </xdr:from>
    <xdr:to>
      <xdr:col>3</xdr:col>
      <xdr:colOff>701040</xdr:colOff>
      <xdr:row>90</xdr:row>
      <xdr:rowOff>137160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451860" y="193624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96</xdr:row>
      <xdr:rowOff>0</xdr:rowOff>
    </xdr:from>
    <xdr:to>
      <xdr:col>3</xdr:col>
      <xdr:colOff>91440</xdr:colOff>
      <xdr:row>96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842260" y="205054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96</xdr:row>
      <xdr:rowOff>0</xdr:rowOff>
    </xdr:from>
    <xdr:to>
      <xdr:col>4</xdr:col>
      <xdr:colOff>129540</xdr:colOff>
      <xdr:row>96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710940" y="205054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96</xdr:row>
      <xdr:rowOff>0</xdr:rowOff>
    </xdr:from>
    <xdr:to>
      <xdr:col>3</xdr:col>
      <xdr:colOff>106680</xdr:colOff>
      <xdr:row>96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857500" y="205054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96</xdr:row>
      <xdr:rowOff>0</xdr:rowOff>
    </xdr:from>
    <xdr:to>
      <xdr:col>4</xdr:col>
      <xdr:colOff>160020</xdr:colOff>
      <xdr:row>96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741420" y="205054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84</xdr:row>
      <xdr:rowOff>106680</xdr:rowOff>
    </xdr:from>
    <xdr:to>
      <xdr:col>3</xdr:col>
      <xdr:colOff>91440</xdr:colOff>
      <xdr:row>84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284226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84</xdr:row>
      <xdr:rowOff>106680</xdr:rowOff>
    </xdr:from>
    <xdr:to>
      <xdr:col>3</xdr:col>
      <xdr:colOff>685800</xdr:colOff>
      <xdr:row>84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343662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85</xdr:row>
      <xdr:rowOff>114300</xdr:rowOff>
    </xdr:from>
    <xdr:to>
      <xdr:col>3</xdr:col>
      <xdr:colOff>91440</xdr:colOff>
      <xdr:row>85</xdr:row>
      <xdr:rowOff>160020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284226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85</xdr:row>
      <xdr:rowOff>114300</xdr:rowOff>
    </xdr:from>
    <xdr:to>
      <xdr:col>3</xdr:col>
      <xdr:colOff>693420</xdr:colOff>
      <xdr:row>85</xdr:row>
      <xdr:rowOff>160020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344424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89</xdr:row>
      <xdr:rowOff>76200</xdr:rowOff>
    </xdr:from>
    <xdr:to>
      <xdr:col>3</xdr:col>
      <xdr:colOff>91440</xdr:colOff>
      <xdr:row>89</xdr:row>
      <xdr:rowOff>121920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2842260" y="191414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89</xdr:row>
      <xdr:rowOff>106680</xdr:rowOff>
    </xdr:from>
    <xdr:to>
      <xdr:col>3</xdr:col>
      <xdr:colOff>685800</xdr:colOff>
      <xdr:row>89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3436620" y="191719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106680</xdr:colOff>
      <xdr:row>90</xdr:row>
      <xdr:rowOff>121920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2857500" y="193471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90</xdr:row>
      <xdr:rowOff>91440</xdr:rowOff>
    </xdr:from>
    <xdr:to>
      <xdr:col>3</xdr:col>
      <xdr:colOff>701040</xdr:colOff>
      <xdr:row>90</xdr:row>
      <xdr:rowOff>137160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3451860" y="193624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84</xdr:row>
      <xdr:rowOff>106680</xdr:rowOff>
    </xdr:from>
    <xdr:to>
      <xdr:col>3</xdr:col>
      <xdr:colOff>91440</xdr:colOff>
      <xdr:row>84</xdr:row>
      <xdr:rowOff>152400</xdr:rowOff>
    </xdr:to>
    <xdr:sp macro="" textlink="">
      <xdr:nvSpPr>
        <xdr:cNvPr id="34" name="Объект 5"/>
        <xdr:cNvSpPr>
          <a:spLocks/>
        </xdr:cNvSpPr>
      </xdr:nvSpPr>
      <xdr:spPr bwMode="auto">
        <a:xfrm>
          <a:off x="284226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84</xdr:row>
      <xdr:rowOff>106680</xdr:rowOff>
    </xdr:from>
    <xdr:to>
      <xdr:col>3</xdr:col>
      <xdr:colOff>685800</xdr:colOff>
      <xdr:row>84</xdr:row>
      <xdr:rowOff>152400</xdr:rowOff>
    </xdr:to>
    <xdr:sp macro="" textlink="">
      <xdr:nvSpPr>
        <xdr:cNvPr id="35" name="Объект 7"/>
        <xdr:cNvSpPr>
          <a:spLocks/>
        </xdr:cNvSpPr>
      </xdr:nvSpPr>
      <xdr:spPr bwMode="auto">
        <a:xfrm>
          <a:off x="343662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85</xdr:row>
      <xdr:rowOff>114300</xdr:rowOff>
    </xdr:from>
    <xdr:to>
      <xdr:col>3</xdr:col>
      <xdr:colOff>91440</xdr:colOff>
      <xdr:row>85</xdr:row>
      <xdr:rowOff>160020</xdr:rowOff>
    </xdr:to>
    <xdr:sp macro="" textlink="">
      <xdr:nvSpPr>
        <xdr:cNvPr id="36" name="Объект 8"/>
        <xdr:cNvSpPr>
          <a:spLocks/>
        </xdr:cNvSpPr>
      </xdr:nvSpPr>
      <xdr:spPr bwMode="auto">
        <a:xfrm>
          <a:off x="284226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85</xdr:row>
      <xdr:rowOff>114300</xdr:rowOff>
    </xdr:from>
    <xdr:to>
      <xdr:col>3</xdr:col>
      <xdr:colOff>693420</xdr:colOff>
      <xdr:row>85</xdr:row>
      <xdr:rowOff>160020</xdr:rowOff>
    </xdr:to>
    <xdr:sp macro="" textlink="">
      <xdr:nvSpPr>
        <xdr:cNvPr id="37" name="Объект 8"/>
        <xdr:cNvSpPr>
          <a:spLocks/>
        </xdr:cNvSpPr>
      </xdr:nvSpPr>
      <xdr:spPr bwMode="auto">
        <a:xfrm>
          <a:off x="344424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89</xdr:row>
      <xdr:rowOff>76200</xdr:rowOff>
    </xdr:from>
    <xdr:to>
      <xdr:col>3</xdr:col>
      <xdr:colOff>91440</xdr:colOff>
      <xdr:row>89</xdr:row>
      <xdr:rowOff>121920</xdr:rowOff>
    </xdr:to>
    <xdr:sp macro="" textlink="">
      <xdr:nvSpPr>
        <xdr:cNvPr id="38" name="Объект 5"/>
        <xdr:cNvSpPr>
          <a:spLocks/>
        </xdr:cNvSpPr>
      </xdr:nvSpPr>
      <xdr:spPr bwMode="auto">
        <a:xfrm>
          <a:off x="2842260" y="191414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89</xdr:row>
      <xdr:rowOff>106680</xdr:rowOff>
    </xdr:from>
    <xdr:to>
      <xdr:col>3</xdr:col>
      <xdr:colOff>685800</xdr:colOff>
      <xdr:row>89</xdr:row>
      <xdr:rowOff>152400</xdr:rowOff>
    </xdr:to>
    <xdr:sp macro="" textlink="">
      <xdr:nvSpPr>
        <xdr:cNvPr id="39" name="Объект 7"/>
        <xdr:cNvSpPr>
          <a:spLocks/>
        </xdr:cNvSpPr>
      </xdr:nvSpPr>
      <xdr:spPr bwMode="auto">
        <a:xfrm>
          <a:off x="3436620" y="191719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106680</xdr:colOff>
      <xdr:row>90</xdr:row>
      <xdr:rowOff>121920</xdr:rowOff>
    </xdr:to>
    <xdr:sp macro="" textlink="">
      <xdr:nvSpPr>
        <xdr:cNvPr id="40" name="Объект 8"/>
        <xdr:cNvSpPr>
          <a:spLocks/>
        </xdr:cNvSpPr>
      </xdr:nvSpPr>
      <xdr:spPr bwMode="auto">
        <a:xfrm>
          <a:off x="2857500" y="193471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90</xdr:row>
      <xdr:rowOff>91440</xdr:rowOff>
    </xdr:from>
    <xdr:to>
      <xdr:col>3</xdr:col>
      <xdr:colOff>701040</xdr:colOff>
      <xdr:row>90</xdr:row>
      <xdr:rowOff>137160</xdr:rowOff>
    </xdr:to>
    <xdr:sp macro="" textlink="">
      <xdr:nvSpPr>
        <xdr:cNvPr id="41" name="Объект 8"/>
        <xdr:cNvSpPr>
          <a:spLocks/>
        </xdr:cNvSpPr>
      </xdr:nvSpPr>
      <xdr:spPr bwMode="auto">
        <a:xfrm>
          <a:off x="3451860" y="193624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84</xdr:row>
      <xdr:rowOff>106680</xdr:rowOff>
    </xdr:from>
    <xdr:to>
      <xdr:col>3</xdr:col>
      <xdr:colOff>91440</xdr:colOff>
      <xdr:row>84</xdr:row>
      <xdr:rowOff>152400</xdr:rowOff>
    </xdr:to>
    <xdr:sp macro="" textlink="">
      <xdr:nvSpPr>
        <xdr:cNvPr id="42" name="Объект 5"/>
        <xdr:cNvSpPr>
          <a:spLocks/>
        </xdr:cNvSpPr>
      </xdr:nvSpPr>
      <xdr:spPr bwMode="auto">
        <a:xfrm>
          <a:off x="284226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84</xdr:row>
      <xdr:rowOff>106680</xdr:rowOff>
    </xdr:from>
    <xdr:to>
      <xdr:col>3</xdr:col>
      <xdr:colOff>685800</xdr:colOff>
      <xdr:row>84</xdr:row>
      <xdr:rowOff>152400</xdr:rowOff>
    </xdr:to>
    <xdr:sp macro="" textlink="">
      <xdr:nvSpPr>
        <xdr:cNvPr id="43" name="Объект 7"/>
        <xdr:cNvSpPr>
          <a:spLocks/>
        </xdr:cNvSpPr>
      </xdr:nvSpPr>
      <xdr:spPr bwMode="auto">
        <a:xfrm>
          <a:off x="3436620" y="18143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85</xdr:row>
      <xdr:rowOff>114300</xdr:rowOff>
    </xdr:from>
    <xdr:to>
      <xdr:col>3</xdr:col>
      <xdr:colOff>91440</xdr:colOff>
      <xdr:row>85</xdr:row>
      <xdr:rowOff>160020</xdr:rowOff>
    </xdr:to>
    <xdr:sp macro="" textlink="">
      <xdr:nvSpPr>
        <xdr:cNvPr id="44" name="Объект 8"/>
        <xdr:cNvSpPr>
          <a:spLocks/>
        </xdr:cNvSpPr>
      </xdr:nvSpPr>
      <xdr:spPr bwMode="auto">
        <a:xfrm>
          <a:off x="284226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85</xdr:row>
      <xdr:rowOff>114300</xdr:rowOff>
    </xdr:from>
    <xdr:to>
      <xdr:col>3</xdr:col>
      <xdr:colOff>693420</xdr:colOff>
      <xdr:row>85</xdr:row>
      <xdr:rowOff>160020</xdr:rowOff>
    </xdr:to>
    <xdr:sp macro="" textlink="">
      <xdr:nvSpPr>
        <xdr:cNvPr id="45" name="Объект 8"/>
        <xdr:cNvSpPr>
          <a:spLocks/>
        </xdr:cNvSpPr>
      </xdr:nvSpPr>
      <xdr:spPr bwMode="auto">
        <a:xfrm>
          <a:off x="3444240" y="18356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89</xdr:row>
      <xdr:rowOff>76200</xdr:rowOff>
    </xdr:from>
    <xdr:to>
      <xdr:col>3</xdr:col>
      <xdr:colOff>91440</xdr:colOff>
      <xdr:row>89</xdr:row>
      <xdr:rowOff>121920</xdr:rowOff>
    </xdr:to>
    <xdr:sp macro="" textlink="">
      <xdr:nvSpPr>
        <xdr:cNvPr id="46" name="Объект 5"/>
        <xdr:cNvSpPr>
          <a:spLocks/>
        </xdr:cNvSpPr>
      </xdr:nvSpPr>
      <xdr:spPr bwMode="auto">
        <a:xfrm>
          <a:off x="2842260" y="191414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89</xdr:row>
      <xdr:rowOff>106680</xdr:rowOff>
    </xdr:from>
    <xdr:to>
      <xdr:col>3</xdr:col>
      <xdr:colOff>685800</xdr:colOff>
      <xdr:row>89</xdr:row>
      <xdr:rowOff>152400</xdr:rowOff>
    </xdr:to>
    <xdr:sp macro="" textlink="">
      <xdr:nvSpPr>
        <xdr:cNvPr id="47" name="Объект 7"/>
        <xdr:cNvSpPr>
          <a:spLocks/>
        </xdr:cNvSpPr>
      </xdr:nvSpPr>
      <xdr:spPr bwMode="auto">
        <a:xfrm>
          <a:off x="3436620" y="191719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106680</xdr:colOff>
      <xdr:row>90</xdr:row>
      <xdr:rowOff>121920</xdr:rowOff>
    </xdr:to>
    <xdr:sp macro="" textlink="">
      <xdr:nvSpPr>
        <xdr:cNvPr id="48" name="Объект 8"/>
        <xdr:cNvSpPr>
          <a:spLocks/>
        </xdr:cNvSpPr>
      </xdr:nvSpPr>
      <xdr:spPr bwMode="auto">
        <a:xfrm>
          <a:off x="2857500" y="193471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90</xdr:row>
      <xdr:rowOff>91440</xdr:rowOff>
    </xdr:from>
    <xdr:to>
      <xdr:col>3</xdr:col>
      <xdr:colOff>701040</xdr:colOff>
      <xdr:row>90</xdr:row>
      <xdr:rowOff>137160</xdr:rowOff>
    </xdr:to>
    <xdr:sp macro="" textlink="">
      <xdr:nvSpPr>
        <xdr:cNvPr id="49" name="Объект 8"/>
        <xdr:cNvSpPr>
          <a:spLocks/>
        </xdr:cNvSpPr>
      </xdr:nvSpPr>
      <xdr:spPr bwMode="auto">
        <a:xfrm>
          <a:off x="3451860" y="193624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29</xdr:row>
      <xdr:rowOff>0</xdr:rowOff>
    </xdr:from>
    <xdr:to>
      <xdr:col>3</xdr:col>
      <xdr:colOff>91440</xdr:colOff>
      <xdr:row>29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60960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29</xdr:row>
      <xdr:rowOff>0</xdr:rowOff>
    </xdr:from>
    <xdr:to>
      <xdr:col>4</xdr:col>
      <xdr:colOff>129540</xdr:colOff>
      <xdr:row>29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560320" y="60960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106680</xdr:colOff>
      <xdr:row>29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12620" y="60960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29</xdr:row>
      <xdr:rowOff>0</xdr:rowOff>
    </xdr:from>
    <xdr:to>
      <xdr:col>4</xdr:col>
      <xdr:colOff>152400</xdr:colOff>
      <xdr:row>29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583180" y="60960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31</xdr:row>
      <xdr:rowOff>0</xdr:rowOff>
    </xdr:from>
    <xdr:to>
      <xdr:col>3</xdr:col>
      <xdr:colOff>91440</xdr:colOff>
      <xdr:row>31</xdr:row>
      <xdr:rowOff>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65227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31</xdr:row>
      <xdr:rowOff>0</xdr:rowOff>
    </xdr:from>
    <xdr:to>
      <xdr:col>4</xdr:col>
      <xdr:colOff>129540</xdr:colOff>
      <xdr:row>31</xdr:row>
      <xdr:rowOff>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560320" y="65227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0</xdr:rowOff>
    </xdr:from>
    <xdr:to>
      <xdr:col>3</xdr:col>
      <xdr:colOff>106680</xdr:colOff>
      <xdr:row>31</xdr:row>
      <xdr:rowOff>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65227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31</xdr:row>
      <xdr:rowOff>0</xdr:rowOff>
    </xdr:from>
    <xdr:to>
      <xdr:col>4</xdr:col>
      <xdr:colOff>152400</xdr:colOff>
      <xdr:row>31</xdr:row>
      <xdr:rowOff>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583180" y="652272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23</xdr:row>
      <xdr:rowOff>76200</xdr:rowOff>
    </xdr:from>
    <xdr:to>
      <xdr:col>3</xdr:col>
      <xdr:colOff>91440</xdr:colOff>
      <xdr:row>23</xdr:row>
      <xdr:rowOff>121920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48920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24</xdr:row>
      <xdr:rowOff>76200</xdr:rowOff>
    </xdr:from>
    <xdr:to>
      <xdr:col>3</xdr:col>
      <xdr:colOff>106680</xdr:colOff>
      <xdr:row>24</xdr:row>
      <xdr:rowOff>121920</xdr:rowOff>
    </xdr:to>
    <xdr:sp macro="" textlink="">
      <xdr:nvSpPr>
        <xdr:cNvPr id="11" name="Объект 8"/>
        <xdr:cNvSpPr>
          <a:spLocks/>
        </xdr:cNvSpPr>
      </xdr:nvSpPr>
      <xdr:spPr bwMode="auto">
        <a:xfrm>
          <a:off x="1912620" y="51054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41</xdr:row>
      <xdr:rowOff>0</xdr:rowOff>
    </xdr:from>
    <xdr:to>
      <xdr:col>3</xdr:col>
      <xdr:colOff>91440</xdr:colOff>
      <xdr:row>41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68961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41</xdr:row>
      <xdr:rowOff>0</xdr:rowOff>
    </xdr:from>
    <xdr:to>
      <xdr:col>4</xdr:col>
      <xdr:colOff>129540</xdr:colOff>
      <xdr:row>41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560320" y="68961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0</xdr:rowOff>
    </xdr:from>
    <xdr:to>
      <xdr:col>3</xdr:col>
      <xdr:colOff>106680</xdr:colOff>
      <xdr:row>41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12620" y="68961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41</xdr:row>
      <xdr:rowOff>0</xdr:rowOff>
    </xdr:from>
    <xdr:to>
      <xdr:col>4</xdr:col>
      <xdr:colOff>152400</xdr:colOff>
      <xdr:row>41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583180" y="68961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2</xdr:row>
      <xdr:rowOff>0</xdr:rowOff>
    </xdr:from>
    <xdr:to>
      <xdr:col>3</xdr:col>
      <xdr:colOff>91440</xdr:colOff>
      <xdr:row>2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</xdr:row>
      <xdr:rowOff>0</xdr:rowOff>
    </xdr:from>
    <xdr:to>
      <xdr:col>4</xdr:col>
      <xdr:colOff>129540</xdr:colOff>
      <xdr:row>2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5603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</xdr:row>
      <xdr:rowOff>0</xdr:rowOff>
    </xdr:from>
    <xdr:to>
      <xdr:col>3</xdr:col>
      <xdr:colOff>106680</xdr:colOff>
      <xdr:row>2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126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</xdr:row>
      <xdr:rowOff>0</xdr:rowOff>
    </xdr:from>
    <xdr:to>
      <xdr:col>4</xdr:col>
      <xdr:colOff>152400</xdr:colOff>
      <xdr:row>2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5831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2</xdr:row>
      <xdr:rowOff>0</xdr:rowOff>
    </xdr:from>
    <xdr:to>
      <xdr:col>3</xdr:col>
      <xdr:colOff>91440</xdr:colOff>
      <xdr:row>2</xdr:row>
      <xdr:rowOff>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</xdr:row>
      <xdr:rowOff>0</xdr:rowOff>
    </xdr:from>
    <xdr:to>
      <xdr:col>4</xdr:col>
      <xdr:colOff>129540</xdr:colOff>
      <xdr:row>2</xdr:row>
      <xdr:rowOff>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5603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</xdr:row>
      <xdr:rowOff>0</xdr:rowOff>
    </xdr:from>
    <xdr:to>
      <xdr:col>3</xdr:col>
      <xdr:colOff>106680</xdr:colOff>
      <xdr:row>2</xdr:row>
      <xdr:rowOff>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</xdr:row>
      <xdr:rowOff>0</xdr:rowOff>
    </xdr:from>
    <xdr:to>
      <xdr:col>4</xdr:col>
      <xdr:colOff>152400</xdr:colOff>
      <xdr:row>2</xdr:row>
      <xdr:rowOff>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5831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2</xdr:row>
      <xdr:rowOff>0</xdr:rowOff>
    </xdr:from>
    <xdr:to>
      <xdr:col>3</xdr:col>
      <xdr:colOff>91440</xdr:colOff>
      <xdr:row>2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</xdr:row>
      <xdr:rowOff>0</xdr:rowOff>
    </xdr:from>
    <xdr:to>
      <xdr:col>4</xdr:col>
      <xdr:colOff>129540</xdr:colOff>
      <xdr:row>2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</xdr:row>
      <xdr:rowOff>0</xdr:rowOff>
    </xdr:from>
    <xdr:to>
      <xdr:col>3</xdr:col>
      <xdr:colOff>106680</xdr:colOff>
      <xdr:row>2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</xdr:row>
      <xdr:rowOff>0</xdr:rowOff>
    </xdr:from>
    <xdr:to>
      <xdr:col>4</xdr:col>
      <xdr:colOff>152400</xdr:colOff>
      <xdr:row>2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831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2</xdr:row>
      <xdr:rowOff>0</xdr:rowOff>
    </xdr:from>
    <xdr:to>
      <xdr:col>3</xdr:col>
      <xdr:colOff>91440</xdr:colOff>
      <xdr:row>2</xdr:row>
      <xdr:rowOff>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8973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</xdr:row>
      <xdr:rowOff>0</xdr:rowOff>
    </xdr:from>
    <xdr:to>
      <xdr:col>4</xdr:col>
      <xdr:colOff>129540</xdr:colOff>
      <xdr:row>2</xdr:row>
      <xdr:rowOff>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5603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</xdr:row>
      <xdr:rowOff>0</xdr:rowOff>
    </xdr:from>
    <xdr:to>
      <xdr:col>3</xdr:col>
      <xdr:colOff>106680</xdr:colOff>
      <xdr:row>2</xdr:row>
      <xdr:rowOff>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9126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</xdr:row>
      <xdr:rowOff>0</xdr:rowOff>
    </xdr:from>
    <xdr:to>
      <xdr:col>4</xdr:col>
      <xdr:colOff>152400</xdr:colOff>
      <xdr:row>2</xdr:row>
      <xdr:rowOff>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5831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2</xdr:row>
      <xdr:rowOff>0</xdr:rowOff>
    </xdr:from>
    <xdr:to>
      <xdr:col>3</xdr:col>
      <xdr:colOff>91440</xdr:colOff>
      <xdr:row>2</xdr:row>
      <xdr:rowOff>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8973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</xdr:row>
      <xdr:rowOff>0</xdr:rowOff>
    </xdr:from>
    <xdr:to>
      <xdr:col>4</xdr:col>
      <xdr:colOff>129540</xdr:colOff>
      <xdr:row>2</xdr:row>
      <xdr:rowOff>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5603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</xdr:row>
      <xdr:rowOff>0</xdr:rowOff>
    </xdr:from>
    <xdr:to>
      <xdr:col>3</xdr:col>
      <xdr:colOff>106680</xdr:colOff>
      <xdr:row>2</xdr:row>
      <xdr:rowOff>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91262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</xdr:row>
      <xdr:rowOff>0</xdr:rowOff>
    </xdr:from>
    <xdr:to>
      <xdr:col>4</xdr:col>
      <xdr:colOff>152400</xdr:colOff>
      <xdr:row>2</xdr:row>
      <xdr:rowOff>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2583180" y="33528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31</xdr:row>
      <xdr:rowOff>76200</xdr:rowOff>
    </xdr:from>
    <xdr:to>
      <xdr:col>3</xdr:col>
      <xdr:colOff>91440</xdr:colOff>
      <xdr:row>31</xdr:row>
      <xdr:rowOff>121920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897380" y="52730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31</xdr:row>
      <xdr:rowOff>76200</xdr:rowOff>
    </xdr:from>
    <xdr:to>
      <xdr:col>4</xdr:col>
      <xdr:colOff>129540</xdr:colOff>
      <xdr:row>31</xdr:row>
      <xdr:rowOff>121920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560320" y="52730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32</xdr:row>
      <xdr:rowOff>76200</xdr:rowOff>
    </xdr:from>
    <xdr:to>
      <xdr:col>3</xdr:col>
      <xdr:colOff>106680</xdr:colOff>
      <xdr:row>32</xdr:row>
      <xdr:rowOff>121920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912620" y="54406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32</xdr:row>
      <xdr:rowOff>68580</xdr:rowOff>
    </xdr:from>
    <xdr:to>
      <xdr:col>4</xdr:col>
      <xdr:colOff>152400</xdr:colOff>
      <xdr:row>32</xdr:row>
      <xdr:rowOff>114300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583180" y="54330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35</xdr:row>
      <xdr:rowOff>76200</xdr:rowOff>
    </xdr:from>
    <xdr:to>
      <xdr:col>3</xdr:col>
      <xdr:colOff>91440</xdr:colOff>
      <xdr:row>35</xdr:row>
      <xdr:rowOff>121920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897380" y="59436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35</xdr:row>
      <xdr:rowOff>76200</xdr:rowOff>
    </xdr:from>
    <xdr:to>
      <xdr:col>4</xdr:col>
      <xdr:colOff>129540</xdr:colOff>
      <xdr:row>35</xdr:row>
      <xdr:rowOff>121920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2560320" y="59436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36</xdr:row>
      <xdr:rowOff>76200</xdr:rowOff>
    </xdr:from>
    <xdr:to>
      <xdr:col>3</xdr:col>
      <xdr:colOff>106680</xdr:colOff>
      <xdr:row>36</xdr:row>
      <xdr:rowOff>121920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912620" y="61112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36</xdr:row>
      <xdr:rowOff>68580</xdr:rowOff>
    </xdr:from>
    <xdr:to>
      <xdr:col>4</xdr:col>
      <xdr:colOff>152400</xdr:colOff>
      <xdr:row>36</xdr:row>
      <xdr:rowOff>114300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2583180" y="61036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35</xdr:row>
      <xdr:rowOff>76200</xdr:rowOff>
    </xdr:from>
    <xdr:to>
      <xdr:col>3</xdr:col>
      <xdr:colOff>91440</xdr:colOff>
      <xdr:row>35</xdr:row>
      <xdr:rowOff>121920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59436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35</xdr:row>
      <xdr:rowOff>76200</xdr:rowOff>
    </xdr:from>
    <xdr:to>
      <xdr:col>4</xdr:col>
      <xdr:colOff>129540</xdr:colOff>
      <xdr:row>35</xdr:row>
      <xdr:rowOff>121920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560320" y="59436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36</xdr:row>
      <xdr:rowOff>76200</xdr:rowOff>
    </xdr:from>
    <xdr:to>
      <xdr:col>3</xdr:col>
      <xdr:colOff>106680</xdr:colOff>
      <xdr:row>36</xdr:row>
      <xdr:rowOff>121920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12620" y="61112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36</xdr:row>
      <xdr:rowOff>68580</xdr:rowOff>
    </xdr:from>
    <xdr:to>
      <xdr:col>4</xdr:col>
      <xdr:colOff>160020</xdr:colOff>
      <xdr:row>36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590800" y="61036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39</xdr:row>
      <xdr:rowOff>76200</xdr:rowOff>
    </xdr:from>
    <xdr:to>
      <xdr:col>3</xdr:col>
      <xdr:colOff>91440</xdr:colOff>
      <xdr:row>39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66141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39</xdr:row>
      <xdr:rowOff>76200</xdr:rowOff>
    </xdr:from>
    <xdr:to>
      <xdr:col>4</xdr:col>
      <xdr:colOff>129540</xdr:colOff>
      <xdr:row>39</xdr:row>
      <xdr:rowOff>121920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560320" y="66141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76200</xdr:rowOff>
    </xdr:from>
    <xdr:to>
      <xdr:col>3</xdr:col>
      <xdr:colOff>106680</xdr:colOff>
      <xdr:row>40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67818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40</xdr:row>
      <xdr:rowOff>68580</xdr:rowOff>
    </xdr:from>
    <xdr:to>
      <xdr:col>4</xdr:col>
      <xdr:colOff>160020</xdr:colOff>
      <xdr:row>40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590800" y="67741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45</xdr:row>
      <xdr:rowOff>0</xdr:rowOff>
    </xdr:from>
    <xdr:to>
      <xdr:col>3</xdr:col>
      <xdr:colOff>91440</xdr:colOff>
      <xdr:row>45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75438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45</xdr:row>
      <xdr:rowOff>0</xdr:rowOff>
    </xdr:from>
    <xdr:to>
      <xdr:col>4</xdr:col>
      <xdr:colOff>129540</xdr:colOff>
      <xdr:row>45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75438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106680</xdr:colOff>
      <xdr:row>45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75438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45</xdr:row>
      <xdr:rowOff>0</xdr:rowOff>
    </xdr:from>
    <xdr:to>
      <xdr:col>4</xdr:col>
      <xdr:colOff>160020</xdr:colOff>
      <xdr:row>45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90800" y="75438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45</xdr:row>
      <xdr:rowOff>76200</xdr:rowOff>
    </xdr:from>
    <xdr:to>
      <xdr:col>3</xdr:col>
      <xdr:colOff>91440</xdr:colOff>
      <xdr:row>45</xdr:row>
      <xdr:rowOff>121920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257300" y="76200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45</xdr:row>
      <xdr:rowOff>76200</xdr:rowOff>
    </xdr:from>
    <xdr:to>
      <xdr:col>4</xdr:col>
      <xdr:colOff>129540</xdr:colOff>
      <xdr:row>45</xdr:row>
      <xdr:rowOff>121920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706880" y="76200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76200</xdr:rowOff>
    </xdr:from>
    <xdr:to>
      <xdr:col>3</xdr:col>
      <xdr:colOff>106680</xdr:colOff>
      <xdr:row>46</xdr:row>
      <xdr:rowOff>121920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272540" y="77876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46</xdr:row>
      <xdr:rowOff>68580</xdr:rowOff>
    </xdr:from>
    <xdr:to>
      <xdr:col>4</xdr:col>
      <xdr:colOff>160020</xdr:colOff>
      <xdr:row>46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737360" y="77800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49</xdr:row>
      <xdr:rowOff>76200</xdr:rowOff>
    </xdr:from>
    <xdr:to>
      <xdr:col>3</xdr:col>
      <xdr:colOff>91440</xdr:colOff>
      <xdr:row>49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257300" y="82905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49</xdr:row>
      <xdr:rowOff>76200</xdr:rowOff>
    </xdr:from>
    <xdr:to>
      <xdr:col>4</xdr:col>
      <xdr:colOff>129540</xdr:colOff>
      <xdr:row>49</xdr:row>
      <xdr:rowOff>121920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706880" y="82905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50</xdr:row>
      <xdr:rowOff>76200</xdr:rowOff>
    </xdr:from>
    <xdr:to>
      <xdr:col>3</xdr:col>
      <xdr:colOff>106680</xdr:colOff>
      <xdr:row>50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272540" y="84582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50</xdr:row>
      <xdr:rowOff>68580</xdr:rowOff>
    </xdr:from>
    <xdr:to>
      <xdr:col>4</xdr:col>
      <xdr:colOff>160020</xdr:colOff>
      <xdr:row>50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737360" y="84505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55</xdr:row>
      <xdr:rowOff>0</xdr:rowOff>
    </xdr:from>
    <xdr:to>
      <xdr:col>3</xdr:col>
      <xdr:colOff>91440</xdr:colOff>
      <xdr:row>55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257300" y="92202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55</xdr:row>
      <xdr:rowOff>0</xdr:rowOff>
    </xdr:from>
    <xdr:to>
      <xdr:col>4</xdr:col>
      <xdr:colOff>129540</xdr:colOff>
      <xdr:row>55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706880" y="92202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55</xdr:row>
      <xdr:rowOff>0</xdr:rowOff>
    </xdr:from>
    <xdr:to>
      <xdr:col>3</xdr:col>
      <xdr:colOff>106680</xdr:colOff>
      <xdr:row>55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272540" y="92202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55</xdr:row>
      <xdr:rowOff>0</xdr:rowOff>
    </xdr:from>
    <xdr:to>
      <xdr:col>4</xdr:col>
      <xdr:colOff>160020</xdr:colOff>
      <xdr:row>55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737360" y="92202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40</xdr:row>
      <xdr:rowOff>76200</xdr:rowOff>
    </xdr:from>
    <xdr:to>
      <xdr:col>3</xdr:col>
      <xdr:colOff>91440</xdr:colOff>
      <xdr:row>40</xdr:row>
      <xdr:rowOff>121920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68046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68580</xdr:colOff>
      <xdr:row>40</xdr:row>
      <xdr:rowOff>99060</xdr:rowOff>
    </xdr:from>
    <xdr:to>
      <xdr:col>4</xdr:col>
      <xdr:colOff>137160</xdr:colOff>
      <xdr:row>40</xdr:row>
      <xdr:rowOff>144780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567940" y="68275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30480</xdr:colOff>
      <xdr:row>41</xdr:row>
      <xdr:rowOff>121920</xdr:rowOff>
    </xdr:from>
    <xdr:to>
      <xdr:col>3</xdr:col>
      <xdr:colOff>99060</xdr:colOff>
      <xdr:row>41</xdr:row>
      <xdr:rowOff>167640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05000" y="70180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106680</xdr:colOff>
      <xdr:row>41</xdr:row>
      <xdr:rowOff>129540</xdr:rowOff>
    </xdr:from>
    <xdr:to>
      <xdr:col>4</xdr:col>
      <xdr:colOff>175260</xdr:colOff>
      <xdr:row>41</xdr:row>
      <xdr:rowOff>175260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606040" y="7025640"/>
          <a:ext cx="68580" cy="381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44</xdr:row>
      <xdr:rowOff>76200</xdr:rowOff>
    </xdr:from>
    <xdr:to>
      <xdr:col>3</xdr:col>
      <xdr:colOff>91440</xdr:colOff>
      <xdr:row>44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7475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44</xdr:row>
      <xdr:rowOff>76200</xdr:rowOff>
    </xdr:from>
    <xdr:to>
      <xdr:col>4</xdr:col>
      <xdr:colOff>144780</xdr:colOff>
      <xdr:row>44</xdr:row>
      <xdr:rowOff>121920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575560" y="7475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30480</xdr:colOff>
      <xdr:row>45</xdr:row>
      <xdr:rowOff>76200</xdr:rowOff>
    </xdr:from>
    <xdr:to>
      <xdr:col>3</xdr:col>
      <xdr:colOff>99060</xdr:colOff>
      <xdr:row>45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05000" y="76428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106680</xdr:colOff>
      <xdr:row>45</xdr:row>
      <xdr:rowOff>68580</xdr:rowOff>
    </xdr:from>
    <xdr:to>
      <xdr:col>4</xdr:col>
      <xdr:colOff>175260</xdr:colOff>
      <xdr:row>45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606040" y="76352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50</xdr:row>
      <xdr:rowOff>0</xdr:rowOff>
    </xdr:from>
    <xdr:to>
      <xdr:col>3</xdr:col>
      <xdr:colOff>91440</xdr:colOff>
      <xdr:row>50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84048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50</xdr:row>
      <xdr:rowOff>0</xdr:rowOff>
    </xdr:from>
    <xdr:to>
      <xdr:col>4</xdr:col>
      <xdr:colOff>129540</xdr:colOff>
      <xdr:row>50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84048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50</xdr:row>
      <xdr:rowOff>0</xdr:rowOff>
    </xdr:from>
    <xdr:to>
      <xdr:col>3</xdr:col>
      <xdr:colOff>106680</xdr:colOff>
      <xdr:row>50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84048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50</xdr:row>
      <xdr:rowOff>0</xdr:rowOff>
    </xdr:from>
    <xdr:to>
      <xdr:col>4</xdr:col>
      <xdr:colOff>152400</xdr:colOff>
      <xdr:row>50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83180" y="840486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50</xdr:row>
      <xdr:rowOff>76200</xdr:rowOff>
    </xdr:from>
    <xdr:to>
      <xdr:col>3</xdr:col>
      <xdr:colOff>91440</xdr:colOff>
      <xdr:row>50</xdr:row>
      <xdr:rowOff>121920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84582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50</xdr:row>
      <xdr:rowOff>76200</xdr:rowOff>
    </xdr:from>
    <xdr:to>
      <xdr:col>4</xdr:col>
      <xdr:colOff>129540</xdr:colOff>
      <xdr:row>50</xdr:row>
      <xdr:rowOff>121920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560320" y="84582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51</xdr:row>
      <xdr:rowOff>76200</xdr:rowOff>
    </xdr:from>
    <xdr:to>
      <xdr:col>3</xdr:col>
      <xdr:colOff>106680</xdr:colOff>
      <xdr:row>51</xdr:row>
      <xdr:rowOff>121920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12620" y="86258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51</xdr:row>
      <xdr:rowOff>68580</xdr:rowOff>
    </xdr:from>
    <xdr:to>
      <xdr:col>4</xdr:col>
      <xdr:colOff>160020</xdr:colOff>
      <xdr:row>51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590800" y="86182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54</xdr:row>
      <xdr:rowOff>76200</xdr:rowOff>
    </xdr:from>
    <xdr:to>
      <xdr:col>3</xdr:col>
      <xdr:colOff>91440</xdr:colOff>
      <xdr:row>54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91287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54</xdr:row>
      <xdr:rowOff>76200</xdr:rowOff>
    </xdr:from>
    <xdr:to>
      <xdr:col>4</xdr:col>
      <xdr:colOff>129540</xdr:colOff>
      <xdr:row>54</xdr:row>
      <xdr:rowOff>121920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560320" y="912876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55</xdr:row>
      <xdr:rowOff>76200</xdr:rowOff>
    </xdr:from>
    <xdr:to>
      <xdr:col>3</xdr:col>
      <xdr:colOff>106680</xdr:colOff>
      <xdr:row>55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92964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55</xdr:row>
      <xdr:rowOff>68580</xdr:rowOff>
    </xdr:from>
    <xdr:to>
      <xdr:col>4</xdr:col>
      <xdr:colOff>160020</xdr:colOff>
      <xdr:row>55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590800" y="928878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60</xdr:row>
      <xdr:rowOff>0</xdr:rowOff>
    </xdr:from>
    <xdr:to>
      <xdr:col>3</xdr:col>
      <xdr:colOff>91440</xdr:colOff>
      <xdr:row>60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100584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60</xdr:row>
      <xdr:rowOff>0</xdr:rowOff>
    </xdr:from>
    <xdr:to>
      <xdr:col>4</xdr:col>
      <xdr:colOff>129540</xdr:colOff>
      <xdr:row>60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100584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60</xdr:row>
      <xdr:rowOff>0</xdr:rowOff>
    </xdr:from>
    <xdr:to>
      <xdr:col>3</xdr:col>
      <xdr:colOff>106680</xdr:colOff>
      <xdr:row>60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100584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60</xdr:row>
      <xdr:rowOff>0</xdr:rowOff>
    </xdr:from>
    <xdr:to>
      <xdr:col>4</xdr:col>
      <xdr:colOff>160020</xdr:colOff>
      <xdr:row>60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90800" y="1005840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47</xdr:row>
      <xdr:rowOff>76200</xdr:rowOff>
    </xdr:from>
    <xdr:to>
      <xdr:col>3</xdr:col>
      <xdr:colOff>85725</xdr:colOff>
      <xdr:row>47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390650" y="80391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47</xdr:row>
      <xdr:rowOff>76200</xdr:rowOff>
    </xdr:from>
    <xdr:to>
      <xdr:col>4</xdr:col>
      <xdr:colOff>123825</xdr:colOff>
      <xdr:row>47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914525" y="80391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76200</xdr:rowOff>
    </xdr:from>
    <xdr:to>
      <xdr:col>3</xdr:col>
      <xdr:colOff>104775</xdr:colOff>
      <xdr:row>48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409700" y="82296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48</xdr:row>
      <xdr:rowOff>66675</xdr:rowOff>
    </xdr:from>
    <xdr:to>
      <xdr:col>4</xdr:col>
      <xdr:colOff>76200</xdr:colOff>
      <xdr:row>48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866900" y="822007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76200</xdr:rowOff>
    </xdr:from>
    <xdr:to>
      <xdr:col>3</xdr:col>
      <xdr:colOff>85725</xdr:colOff>
      <xdr:row>52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390650" y="89630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52</xdr:row>
      <xdr:rowOff>76200</xdr:rowOff>
    </xdr:from>
    <xdr:to>
      <xdr:col>4</xdr:col>
      <xdr:colOff>123825</xdr:colOff>
      <xdr:row>52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914525" y="89630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53</xdr:row>
      <xdr:rowOff>76200</xdr:rowOff>
    </xdr:from>
    <xdr:to>
      <xdr:col>3</xdr:col>
      <xdr:colOff>104775</xdr:colOff>
      <xdr:row>53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409700" y="912495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53</xdr:row>
      <xdr:rowOff>66675</xdr:rowOff>
    </xdr:from>
    <xdr:to>
      <xdr:col>4</xdr:col>
      <xdr:colOff>85725</xdr:colOff>
      <xdr:row>53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876425" y="91154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59</xdr:row>
      <xdr:rowOff>0</xdr:rowOff>
    </xdr:from>
    <xdr:to>
      <xdr:col>3</xdr:col>
      <xdr:colOff>85725</xdr:colOff>
      <xdr:row>59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390650" y="1007745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59</xdr:row>
      <xdr:rowOff>0</xdr:rowOff>
    </xdr:from>
    <xdr:to>
      <xdr:col>4</xdr:col>
      <xdr:colOff>123825</xdr:colOff>
      <xdr:row>59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914525" y="1007745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59</xdr:row>
      <xdr:rowOff>0</xdr:rowOff>
    </xdr:from>
    <xdr:to>
      <xdr:col>3</xdr:col>
      <xdr:colOff>104775</xdr:colOff>
      <xdr:row>59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409700" y="1007745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0</xdr:rowOff>
    </xdr:from>
    <xdr:to>
      <xdr:col>4</xdr:col>
      <xdr:colOff>152400</xdr:colOff>
      <xdr:row>59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943100" y="1007745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55</xdr:row>
      <xdr:rowOff>76200</xdr:rowOff>
    </xdr:from>
    <xdr:to>
      <xdr:col>3</xdr:col>
      <xdr:colOff>85725</xdr:colOff>
      <xdr:row>55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533525" y="943927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55</xdr:row>
      <xdr:rowOff>76200</xdr:rowOff>
    </xdr:from>
    <xdr:to>
      <xdr:col>4</xdr:col>
      <xdr:colOff>123825</xdr:colOff>
      <xdr:row>55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057400" y="943927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56</xdr:row>
      <xdr:rowOff>76200</xdr:rowOff>
    </xdr:from>
    <xdr:to>
      <xdr:col>3</xdr:col>
      <xdr:colOff>104775</xdr:colOff>
      <xdr:row>56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552575" y="96107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56</xdr:row>
      <xdr:rowOff>85725</xdr:rowOff>
    </xdr:from>
    <xdr:to>
      <xdr:col>4</xdr:col>
      <xdr:colOff>95250</xdr:colOff>
      <xdr:row>56</xdr:row>
      <xdr:rowOff>133350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028825" y="962025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60</xdr:row>
      <xdr:rowOff>76200</xdr:rowOff>
    </xdr:from>
    <xdr:to>
      <xdr:col>3</xdr:col>
      <xdr:colOff>85725</xdr:colOff>
      <xdr:row>60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533525" y="102965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60</xdr:row>
      <xdr:rowOff>76200</xdr:rowOff>
    </xdr:from>
    <xdr:to>
      <xdr:col>4</xdr:col>
      <xdr:colOff>123825</xdr:colOff>
      <xdr:row>60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057400" y="102965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61</xdr:row>
      <xdr:rowOff>76200</xdr:rowOff>
    </xdr:from>
    <xdr:to>
      <xdr:col>3</xdr:col>
      <xdr:colOff>104775</xdr:colOff>
      <xdr:row>61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552575" y="1045845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61</xdr:row>
      <xdr:rowOff>57150</xdr:rowOff>
    </xdr:from>
    <xdr:to>
      <xdr:col>4</xdr:col>
      <xdr:colOff>95250</xdr:colOff>
      <xdr:row>61</xdr:row>
      <xdr:rowOff>104775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028825" y="104394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67</xdr:row>
      <xdr:rowOff>0</xdr:rowOff>
    </xdr:from>
    <xdr:to>
      <xdr:col>3</xdr:col>
      <xdr:colOff>85725</xdr:colOff>
      <xdr:row>67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533525" y="1142047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67</xdr:row>
      <xdr:rowOff>0</xdr:rowOff>
    </xdr:from>
    <xdr:to>
      <xdr:col>4</xdr:col>
      <xdr:colOff>123825</xdr:colOff>
      <xdr:row>67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057400" y="1142047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104775</xdr:colOff>
      <xdr:row>67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552575" y="1142047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67</xdr:row>
      <xdr:rowOff>0</xdr:rowOff>
    </xdr:from>
    <xdr:to>
      <xdr:col>4</xdr:col>
      <xdr:colOff>152400</xdr:colOff>
      <xdr:row>67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085975" y="1142047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47</xdr:row>
      <xdr:rowOff>76200</xdr:rowOff>
    </xdr:from>
    <xdr:to>
      <xdr:col>3</xdr:col>
      <xdr:colOff>85725</xdr:colOff>
      <xdr:row>47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390650" y="768667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47</xdr:row>
      <xdr:rowOff>76200</xdr:rowOff>
    </xdr:from>
    <xdr:to>
      <xdr:col>4</xdr:col>
      <xdr:colOff>123825</xdr:colOff>
      <xdr:row>47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914525" y="768667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76200</xdr:rowOff>
    </xdr:from>
    <xdr:to>
      <xdr:col>3</xdr:col>
      <xdr:colOff>104775</xdr:colOff>
      <xdr:row>48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409700" y="787717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48</xdr:row>
      <xdr:rowOff>66675</xdr:rowOff>
    </xdr:from>
    <xdr:to>
      <xdr:col>4</xdr:col>
      <xdr:colOff>76200</xdr:colOff>
      <xdr:row>48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866900" y="786765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76200</xdr:rowOff>
    </xdr:from>
    <xdr:to>
      <xdr:col>3</xdr:col>
      <xdr:colOff>85725</xdr:colOff>
      <xdr:row>52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390650" y="86106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52</xdr:row>
      <xdr:rowOff>76200</xdr:rowOff>
    </xdr:from>
    <xdr:to>
      <xdr:col>4</xdr:col>
      <xdr:colOff>123825</xdr:colOff>
      <xdr:row>52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914525" y="86106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53</xdr:row>
      <xdr:rowOff>76200</xdr:rowOff>
    </xdr:from>
    <xdr:to>
      <xdr:col>3</xdr:col>
      <xdr:colOff>104775</xdr:colOff>
      <xdr:row>53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409700" y="877252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53</xdr:row>
      <xdr:rowOff>66675</xdr:rowOff>
    </xdr:from>
    <xdr:to>
      <xdr:col>4</xdr:col>
      <xdr:colOff>85725</xdr:colOff>
      <xdr:row>53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876425" y="876300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59</xdr:row>
      <xdr:rowOff>0</xdr:rowOff>
    </xdr:from>
    <xdr:to>
      <xdr:col>3</xdr:col>
      <xdr:colOff>85725</xdr:colOff>
      <xdr:row>59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390650" y="972502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59</xdr:row>
      <xdr:rowOff>0</xdr:rowOff>
    </xdr:from>
    <xdr:to>
      <xdr:col>4</xdr:col>
      <xdr:colOff>123825</xdr:colOff>
      <xdr:row>59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914525" y="972502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59</xdr:row>
      <xdr:rowOff>0</xdr:rowOff>
    </xdr:from>
    <xdr:to>
      <xdr:col>3</xdr:col>
      <xdr:colOff>104775</xdr:colOff>
      <xdr:row>59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409700" y="972502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0</xdr:rowOff>
    </xdr:from>
    <xdr:to>
      <xdr:col>4</xdr:col>
      <xdr:colOff>152400</xdr:colOff>
      <xdr:row>59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943100" y="9725025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48</xdr:row>
      <xdr:rowOff>76200</xdr:rowOff>
    </xdr:from>
    <xdr:to>
      <xdr:col>3</xdr:col>
      <xdr:colOff>85725</xdr:colOff>
      <xdr:row>48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3570" y="812292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48</xdr:row>
      <xdr:rowOff>76200</xdr:rowOff>
    </xdr:from>
    <xdr:to>
      <xdr:col>3</xdr:col>
      <xdr:colOff>333375</xdr:colOff>
      <xdr:row>48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369820" y="812292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0 w 16384"/>
            <a:gd name="T5" fmla="*/ 2147483646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49</xdr:row>
      <xdr:rowOff>76200</xdr:rowOff>
    </xdr:from>
    <xdr:to>
      <xdr:col>3</xdr:col>
      <xdr:colOff>104775</xdr:colOff>
      <xdr:row>49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912620" y="829056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49</xdr:row>
      <xdr:rowOff>66675</xdr:rowOff>
    </xdr:from>
    <xdr:to>
      <xdr:col>3</xdr:col>
      <xdr:colOff>333375</xdr:colOff>
      <xdr:row>49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369820" y="828103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0 w 16384"/>
            <a:gd name="T5" fmla="*/ 2147483646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53</xdr:row>
      <xdr:rowOff>76200</xdr:rowOff>
    </xdr:from>
    <xdr:to>
      <xdr:col>3</xdr:col>
      <xdr:colOff>85725</xdr:colOff>
      <xdr:row>53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3570" y="896112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53</xdr:row>
      <xdr:rowOff>57150</xdr:rowOff>
    </xdr:from>
    <xdr:to>
      <xdr:col>3</xdr:col>
      <xdr:colOff>333375</xdr:colOff>
      <xdr:row>53</xdr:row>
      <xdr:rowOff>104775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369820" y="8942070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0 w 16384"/>
            <a:gd name="T5" fmla="*/ 2147483646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54</xdr:row>
      <xdr:rowOff>76200</xdr:rowOff>
    </xdr:from>
    <xdr:to>
      <xdr:col>3</xdr:col>
      <xdr:colOff>104775</xdr:colOff>
      <xdr:row>54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912876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504825</xdr:colOff>
      <xdr:row>54</xdr:row>
      <xdr:rowOff>66675</xdr:rowOff>
    </xdr:from>
    <xdr:to>
      <xdr:col>3</xdr:col>
      <xdr:colOff>333375</xdr:colOff>
      <xdr:row>54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379345" y="9119235"/>
          <a:ext cx="0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0 w 16384"/>
            <a:gd name="T5" fmla="*/ 2147483646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0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60</xdr:row>
      <xdr:rowOff>0</xdr:rowOff>
    </xdr:from>
    <xdr:to>
      <xdr:col>3</xdr:col>
      <xdr:colOff>85725</xdr:colOff>
      <xdr:row>60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3570" y="1005840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60</xdr:row>
      <xdr:rowOff>0</xdr:rowOff>
    </xdr:from>
    <xdr:to>
      <xdr:col>4</xdr:col>
      <xdr:colOff>123825</xdr:colOff>
      <xdr:row>60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56510" y="1005840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60</xdr:row>
      <xdr:rowOff>0</xdr:rowOff>
    </xdr:from>
    <xdr:to>
      <xdr:col>3</xdr:col>
      <xdr:colOff>104775</xdr:colOff>
      <xdr:row>60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1005840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60</xdr:row>
      <xdr:rowOff>0</xdr:rowOff>
    </xdr:from>
    <xdr:to>
      <xdr:col>4</xdr:col>
      <xdr:colOff>152400</xdr:colOff>
      <xdr:row>60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85085" y="10058400"/>
          <a:ext cx="666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48</xdr:row>
      <xdr:rowOff>85725</xdr:rowOff>
    </xdr:from>
    <xdr:to>
      <xdr:col>4</xdr:col>
      <xdr:colOff>171450</xdr:colOff>
      <xdr:row>48</xdr:row>
      <xdr:rowOff>133350</xdr:rowOff>
    </xdr:to>
    <xdr:sp macro="" textlink="">
      <xdr:nvSpPr>
        <xdr:cNvPr id="14" name="Объект 7"/>
        <xdr:cNvSpPr>
          <a:spLocks/>
        </xdr:cNvSpPr>
      </xdr:nvSpPr>
      <xdr:spPr bwMode="auto">
        <a:xfrm>
          <a:off x="2604135" y="813244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49</xdr:row>
      <xdr:rowOff>95250</xdr:rowOff>
    </xdr:from>
    <xdr:to>
      <xdr:col>4</xdr:col>
      <xdr:colOff>152400</xdr:colOff>
      <xdr:row>49</xdr:row>
      <xdr:rowOff>142875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585085" y="830961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53</xdr:row>
      <xdr:rowOff>66675</xdr:rowOff>
    </xdr:from>
    <xdr:to>
      <xdr:col>4</xdr:col>
      <xdr:colOff>152400</xdr:colOff>
      <xdr:row>53</xdr:row>
      <xdr:rowOff>114300</xdr:rowOff>
    </xdr:to>
    <xdr:sp macro="" textlink="">
      <xdr:nvSpPr>
        <xdr:cNvPr id="16" name="Объект 7"/>
        <xdr:cNvSpPr>
          <a:spLocks/>
        </xdr:cNvSpPr>
      </xdr:nvSpPr>
      <xdr:spPr bwMode="auto">
        <a:xfrm>
          <a:off x="2585085" y="8951595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54</xdr:row>
      <xdr:rowOff>57150</xdr:rowOff>
    </xdr:from>
    <xdr:to>
      <xdr:col>4</xdr:col>
      <xdr:colOff>152400</xdr:colOff>
      <xdr:row>54</xdr:row>
      <xdr:rowOff>104775</xdr:rowOff>
    </xdr:to>
    <xdr:sp macro="" textlink="">
      <xdr:nvSpPr>
        <xdr:cNvPr id="17" name="Объект 7"/>
        <xdr:cNvSpPr>
          <a:spLocks/>
        </xdr:cNvSpPr>
      </xdr:nvSpPr>
      <xdr:spPr bwMode="auto">
        <a:xfrm>
          <a:off x="2585085" y="9109710"/>
          <a:ext cx="66675" cy="476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0 w 16384"/>
            <a:gd name="T5" fmla="*/ 2147483646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37</xdr:row>
      <xdr:rowOff>106680</xdr:rowOff>
    </xdr:from>
    <xdr:to>
      <xdr:col>3</xdr:col>
      <xdr:colOff>91440</xdr:colOff>
      <xdr:row>37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80010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37</xdr:row>
      <xdr:rowOff>106680</xdr:rowOff>
    </xdr:from>
    <xdr:to>
      <xdr:col>3</xdr:col>
      <xdr:colOff>685800</xdr:colOff>
      <xdr:row>37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491740" y="80010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38</xdr:row>
      <xdr:rowOff>114300</xdr:rowOff>
    </xdr:from>
    <xdr:to>
      <xdr:col>3</xdr:col>
      <xdr:colOff>91440</xdr:colOff>
      <xdr:row>38</xdr:row>
      <xdr:rowOff>160020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897380" y="82219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38</xdr:row>
      <xdr:rowOff>114300</xdr:rowOff>
    </xdr:from>
    <xdr:to>
      <xdr:col>3</xdr:col>
      <xdr:colOff>693420</xdr:colOff>
      <xdr:row>38</xdr:row>
      <xdr:rowOff>160020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499360" y="82219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42</xdr:row>
      <xdr:rowOff>76200</xdr:rowOff>
    </xdr:from>
    <xdr:to>
      <xdr:col>3</xdr:col>
      <xdr:colOff>91440</xdr:colOff>
      <xdr:row>42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90373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42</xdr:row>
      <xdr:rowOff>106680</xdr:rowOff>
    </xdr:from>
    <xdr:to>
      <xdr:col>3</xdr:col>
      <xdr:colOff>685800</xdr:colOff>
      <xdr:row>42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491740" y="90678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43</xdr:row>
      <xdr:rowOff>76200</xdr:rowOff>
    </xdr:from>
    <xdr:to>
      <xdr:col>3</xdr:col>
      <xdr:colOff>106680</xdr:colOff>
      <xdr:row>43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92506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43</xdr:row>
      <xdr:rowOff>91440</xdr:rowOff>
    </xdr:from>
    <xdr:to>
      <xdr:col>3</xdr:col>
      <xdr:colOff>701040</xdr:colOff>
      <xdr:row>43</xdr:row>
      <xdr:rowOff>137160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499360" y="92659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49</xdr:row>
      <xdr:rowOff>0</xdr:rowOff>
    </xdr:from>
    <xdr:to>
      <xdr:col>3</xdr:col>
      <xdr:colOff>91440</xdr:colOff>
      <xdr:row>49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104546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49</xdr:row>
      <xdr:rowOff>0</xdr:rowOff>
    </xdr:from>
    <xdr:to>
      <xdr:col>4</xdr:col>
      <xdr:colOff>129540</xdr:colOff>
      <xdr:row>49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104546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106680</xdr:colOff>
      <xdr:row>49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104546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49</xdr:row>
      <xdr:rowOff>0</xdr:rowOff>
    </xdr:from>
    <xdr:to>
      <xdr:col>4</xdr:col>
      <xdr:colOff>160020</xdr:colOff>
      <xdr:row>49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90800" y="104546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86</xdr:row>
      <xdr:rowOff>106680</xdr:rowOff>
    </xdr:from>
    <xdr:to>
      <xdr:col>3</xdr:col>
      <xdr:colOff>91440</xdr:colOff>
      <xdr:row>86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897380" y="169011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86</xdr:row>
      <xdr:rowOff>106680</xdr:rowOff>
    </xdr:from>
    <xdr:to>
      <xdr:col>3</xdr:col>
      <xdr:colOff>685800</xdr:colOff>
      <xdr:row>86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491740" y="169011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87</xdr:row>
      <xdr:rowOff>114300</xdr:rowOff>
    </xdr:from>
    <xdr:to>
      <xdr:col>3</xdr:col>
      <xdr:colOff>91440</xdr:colOff>
      <xdr:row>87</xdr:row>
      <xdr:rowOff>160020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897380" y="171221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87</xdr:row>
      <xdr:rowOff>114300</xdr:rowOff>
    </xdr:from>
    <xdr:to>
      <xdr:col>3</xdr:col>
      <xdr:colOff>693420</xdr:colOff>
      <xdr:row>87</xdr:row>
      <xdr:rowOff>160020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499360" y="1712214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91</xdr:row>
      <xdr:rowOff>76200</xdr:rowOff>
    </xdr:from>
    <xdr:to>
      <xdr:col>3</xdr:col>
      <xdr:colOff>91440</xdr:colOff>
      <xdr:row>91</xdr:row>
      <xdr:rowOff>121920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897380" y="179374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91</xdr:row>
      <xdr:rowOff>106680</xdr:rowOff>
    </xdr:from>
    <xdr:to>
      <xdr:col>3</xdr:col>
      <xdr:colOff>685800</xdr:colOff>
      <xdr:row>91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491740" y="179679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92</xdr:row>
      <xdr:rowOff>76200</xdr:rowOff>
    </xdr:from>
    <xdr:to>
      <xdr:col>3</xdr:col>
      <xdr:colOff>106680</xdr:colOff>
      <xdr:row>92</xdr:row>
      <xdr:rowOff>121920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912620" y="181508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92</xdr:row>
      <xdr:rowOff>91440</xdr:rowOff>
    </xdr:from>
    <xdr:to>
      <xdr:col>3</xdr:col>
      <xdr:colOff>701040</xdr:colOff>
      <xdr:row>92</xdr:row>
      <xdr:rowOff>137160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2499360" y="181660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98</xdr:row>
      <xdr:rowOff>0</xdr:rowOff>
    </xdr:from>
    <xdr:to>
      <xdr:col>3</xdr:col>
      <xdr:colOff>91440</xdr:colOff>
      <xdr:row>98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89738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98</xdr:row>
      <xdr:rowOff>0</xdr:rowOff>
    </xdr:from>
    <xdr:to>
      <xdr:col>4</xdr:col>
      <xdr:colOff>129540</xdr:colOff>
      <xdr:row>98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56032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98</xdr:row>
      <xdr:rowOff>0</xdr:rowOff>
    </xdr:from>
    <xdr:to>
      <xdr:col>3</xdr:col>
      <xdr:colOff>106680</xdr:colOff>
      <xdr:row>98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91262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98</xdr:row>
      <xdr:rowOff>0</xdr:rowOff>
    </xdr:from>
    <xdr:to>
      <xdr:col>4</xdr:col>
      <xdr:colOff>160020</xdr:colOff>
      <xdr:row>98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59080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86</xdr:row>
      <xdr:rowOff>106680</xdr:rowOff>
    </xdr:from>
    <xdr:to>
      <xdr:col>3</xdr:col>
      <xdr:colOff>91440</xdr:colOff>
      <xdr:row>86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897380" y="169011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86</xdr:row>
      <xdr:rowOff>106680</xdr:rowOff>
    </xdr:from>
    <xdr:to>
      <xdr:col>3</xdr:col>
      <xdr:colOff>685800</xdr:colOff>
      <xdr:row>86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2491740" y="169011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87</xdr:row>
      <xdr:rowOff>114300</xdr:rowOff>
    </xdr:from>
    <xdr:to>
      <xdr:col>3</xdr:col>
      <xdr:colOff>91440</xdr:colOff>
      <xdr:row>87</xdr:row>
      <xdr:rowOff>160020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897380" y="171221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87</xdr:row>
      <xdr:rowOff>114300</xdr:rowOff>
    </xdr:from>
    <xdr:to>
      <xdr:col>3</xdr:col>
      <xdr:colOff>693420</xdr:colOff>
      <xdr:row>87</xdr:row>
      <xdr:rowOff>160020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2499360" y="1712214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91</xdr:row>
      <xdr:rowOff>76200</xdr:rowOff>
    </xdr:from>
    <xdr:to>
      <xdr:col>3</xdr:col>
      <xdr:colOff>91440</xdr:colOff>
      <xdr:row>91</xdr:row>
      <xdr:rowOff>121920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1897380" y="179374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91</xdr:row>
      <xdr:rowOff>106680</xdr:rowOff>
    </xdr:from>
    <xdr:to>
      <xdr:col>3</xdr:col>
      <xdr:colOff>685800</xdr:colOff>
      <xdr:row>91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2491740" y="179679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92</xdr:row>
      <xdr:rowOff>76200</xdr:rowOff>
    </xdr:from>
    <xdr:to>
      <xdr:col>3</xdr:col>
      <xdr:colOff>106680</xdr:colOff>
      <xdr:row>92</xdr:row>
      <xdr:rowOff>121920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1912620" y="181508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92</xdr:row>
      <xdr:rowOff>91440</xdr:rowOff>
    </xdr:from>
    <xdr:to>
      <xdr:col>3</xdr:col>
      <xdr:colOff>701040</xdr:colOff>
      <xdr:row>92</xdr:row>
      <xdr:rowOff>137160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2499360" y="181660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98</xdr:row>
      <xdr:rowOff>0</xdr:rowOff>
    </xdr:from>
    <xdr:to>
      <xdr:col>3</xdr:col>
      <xdr:colOff>91440</xdr:colOff>
      <xdr:row>98</xdr:row>
      <xdr:rowOff>0</xdr:rowOff>
    </xdr:to>
    <xdr:sp macro="" textlink="">
      <xdr:nvSpPr>
        <xdr:cNvPr id="34" name="Объект 5"/>
        <xdr:cNvSpPr>
          <a:spLocks/>
        </xdr:cNvSpPr>
      </xdr:nvSpPr>
      <xdr:spPr bwMode="auto">
        <a:xfrm>
          <a:off x="189738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98</xdr:row>
      <xdr:rowOff>0</xdr:rowOff>
    </xdr:from>
    <xdr:to>
      <xdr:col>4</xdr:col>
      <xdr:colOff>129540</xdr:colOff>
      <xdr:row>98</xdr:row>
      <xdr:rowOff>0</xdr:rowOff>
    </xdr:to>
    <xdr:sp macro="" textlink="">
      <xdr:nvSpPr>
        <xdr:cNvPr id="35" name="Объект 7"/>
        <xdr:cNvSpPr>
          <a:spLocks/>
        </xdr:cNvSpPr>
      </xdr:nvSpPr>
      <xdr:spPr bwMode="auto">
        <a:xfrm>
          <a:off x="256032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98</xdr:row>
      <xdr:rowOff>0</xdr:rowOff>
    </xdr:from>
    <xdr:to>
      <xdr:col>3</xdr:col>
      <xdr:colOff>106680</xdr:colOff>
      <xdr:row>98</xdr:row>
      <xdr:rowOff>0</xdr:rowOff>
    </xdr:to>
    <xdr:sp macro="" textlink="">
      <xdr:nvSpPr>
        <xdr:cNvPr id="36" name="Объект 8"/>
        <xdr:cNvSpPr>
          <a:spLocks/>
        </xdr:cNvSpPr>
      </xdr:nvSpPr>
      <xdr:spPr bwMode="auto">
        <a:xfrm>
          <a:off x="191262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98</xdr:row>
      <xdr:rowOff>0</xdr:rowOff>
    </xdr:from>
    <xdr:to>
      <xdr:col>4</xdr:col>
      <xdr:colOff>160020</xdr:colOff>
      <xdr:row>98</xdr:row>
      <xdr:rowOff>0</xdr:rowOff>
    </xdr:to>
    <xdr:sp macro="" textlink="">
      <xdr:nvSpPr>
        <xdr:cNvPr id="37" name="Объект 8"/>
        <xdr:cNvSpPr>
          <a:spLocks/>
        </xdr:cNvSpPr>
      </xdr:nvSpPr>
      <xdr:spPr bwMode="auto">
        <a:xfrm>
          <a:off x="2590800" y="1935480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37</xdr:row>
      <xdr:rowOff>106680</xdr:rowOff>
    </xdr:from>
    <xdr:to>
      <xdr:col>3</xdr:col>
      <xdr:colOff>91440</xdr:colOff>
      <xdr:row>37</xdr:row>
      <xdr:rowOff>152400</xdr:rowOff>
    </xdr:to>
    <xdr:sp macro="" textlink="">
      <xdr:nvSpPr>
        <xdr:cNvPr id="38" name="Объект 5"/>
        <xdr:cNvSpPr>
          <a:spLocks/>
        </xdr:cNvSpPr>
      </xdr:nvSpPr>
      <xdr:spPr bwMode="auto">
        <a:xfrm>
          <a:off x="1897380" y="80010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37</xdr:row>
      <xdr:rowOff>106680</xdr:rowOff>
    </xdr:from>
    <xdr:to>
      <xdr:col>3</xdr:col>
      <xdr:colOff>685800</xdr:colOff>
      <xdr:row>37</xdr:row>
      <xdr:rowOff>152400</xdr:rowOff>
    </xdr:to>
    <xdr:sp macro="" textlink="">
      <xdr:nvSpPr>
        <xdr:cNvPr id="39" name="Объект 7"/>
        <xdr:cNvSpPr>
          <a:spLocks/>
        </xdr:cNvSpPr>
      </xdr:nvSpPr>
      <xdr:spPr bwMode="auto">
        <a:xfrm>
          <a:off x="2491740" y="80010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38</xdr:row>
      <xdr:rowOff>114300</xdr:rowOff>
    </xdr:from>
    <xdr:to>
      <xdr:col>3</xdr:col>
      <xdr:colOff>91440</xdr:colOff>
      <xdr:row>38</xdr:row>
      <xdr:rowOff>160020</xdr:rowOff>
    </xdr:to>
    <xdr:sp macro="" textlink="">
      <xdr:nvSpPr>
        <xdr:cNvPr id="40" name="Объект 8"/>
        <xdr:cNvSpPr>
          <a:spLocks/>
        </xdr:cNvSpPr>
      </xdr:nvSpPr>
      <xdr:spPr bwMode="auto">
        <a:xfrm>
          <a:off x="1897380" y="82219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38</xdr:row>
      <xdr:rowOff>114300</xdr:rowOff>
    </xdr:from>
    <xdr:to>
      <xdr:col>3</xdr:col>
      <xdr:colOff>693420</xdr:colOff>
      <xdr:row>38</xdr:row>
      <xdr:rowOff>160020</xdr:rowOff>
    </xdr:to>
    <xdr:sp macro="" textlink="">
      <xdr:nvSpPr>
        <xdr:cNvPr id="41" name="Объект 8"/>
        <xdr:cNvSpPr>
          <a:spLocks/>
        </xdr:cNvSpPr>
      </xdr:nvSpPr>
      <xdr:spPr bwMode="auto">
        <a:xfrm>
          <a:off x="2499360" y="82219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42</xdr:row>
      <xdr:rowOff>76200</xdr:rowOff>
    </xdr:from>
    <xdr:to>
      <xdr:col>3</xdr:col>
      <xdr:colOff>91440</xdr:colOff>
      <xdr:row>42</xdr:row>
      <xdr:rowOff>121920</xdr:rowOff>
    </xdr:to>
    <xdr:sp macro="" textlink="">
      <xdr:nvSpPr>
        <xdr:cNvPr id="42" name="Объект 5"/>
        <xdr:cNvSpPr>
          <a:spLocks/>
        </xdr:cNvSpPr>
      </xdr:nvSpPr>
      <xdr:spPr bwMode="auto">
        <a:xfrm>
          <a:off x="1897380" y="90373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42</xdr:row>
      <xdr:rowOff>106680</xdr:rowOff>
    </xdr:from>
    <xdr:to>
      <xdr:col>3</xdr:col>
      <xdr:colOff>685800</xdr:colOff>
      <xdr:row>42</xdr:row>
      <xdr:rowOff>152400</xdr:rowOff>
    </xdr:to>
    <xdr:sp macro="" textlink="">
      <xdr:nvSpPr>
        <xdr:cNvPr id="43" name="Объект 7"/>
        <xdr:cNvSpPr>
          <a:spLocks/>
        </xdr:cNvSpPr>
      </xdr:nvSpPr>
      <xdr:spPr bwMode="auto">
        <a:xfrm>
          <a:off x="2491740" y="90678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43</xdr:row>
      <xdr:rowOff>76200</xdr:rowOff>
    </xdr:from>
    <xdr:to>
      <xdr:col>3</xdr:col>
      <xdr:colOff>106680</xdr:colOff>
      <xdr:row>43</xdr:row>
      <xdr:rowOff>121920</xdr:rowOff>
    </xdr:to>
    <xdr:sp macro="" textlink="">
      <xdr:nvSpPr>
        <xdr:cNvPr id="44" name="Объект 8"/>
        <xdr:cNvSpPr>
          <a:spLocks/>
        </xdr:cNvSpPr>
      </xdr:nvSpPr>
      <xdr:spPr bwMode="auto">
        <a:xfrm>
          <a:off x="1912620" y="92506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43</xdr:row>
      <xdr:rowOff>91440</xdr:rowOff>
    </xdr:from>
    <xdr:to>
      <xdr:col>3</xdr:col>
      <xdr:colOff>701040</xdr:colOff>
      <xdr:row>43</xdr:row>
      <xdr:rowOff>137160</xdr:rowOff>
    </xdr:to>
    <xdr:sp macro="" textlink="">
      <xdr:nvSpPr>
        <xdr:cNvPr id="45" name="Объект 8"/>
        <xdr:cNvSpPr>
          <a:spLocks/>
        </xdr:cNvSpPr>
      </xdr:nvSpPr>
      <xdr:spPr bwMode="auto">
        <a:xfrm>
          <a:off x="2499360" y="92659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86</xdr:row>
      <xdr:rowOff>106680</xdr:rowOff>
    </xdr:from>
    <xdr:to>
      <xdr:col>3</xdr:col>
      <xdr:colOff>91440</xdr:colOff>
      <xdr:row>86</xdr:row>
      <xdr:rowOff>152400</xdr:rowOff>
    </xdr:to>
    <xdr:sp macro="" textlink="">
      <xdr:nvSpPr>
        <xdr:cNvPr id="46" name="Объект 5"/>
        <xdr:cNvSpPr>
          <a:spLocks/>
        </xdr:cNvSpPr>
      </xdr:nvSpPr>
      <xdr:spPr bwMode="auto">
        <a:xfrm>
          <a:off x="1897380" y="169011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86</xdr:row>
      <xdr:rowOff>106680</xdr:rowOff>
    </xdr:from>
    <xdr:to>
      <xdr:col>3</xdr:col>
      <xdr:colOff>685800</xdr:colOff>
      <xdr:row>86</xdr:row>
      <xdr:rowOff>152400</xdr:rowOff>
    </xdr:to>
    <xdr:sp macro="" textlink="">
      <xdr:nvSpPr>
        <xdr:cNvPr id="47" name="Объект 7"/>
        <xdr:cNvSpPr>
          <a:spLocks/>
        </xdr:cNvSpPr>
      </xdr:nvSpPr>
      <xdr:spPr bwMode="auto">
        <a:xfrm>
          <a:off x="2491740" y="169011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87</xdr:row>
      <xdr:rowOff>114300</xdr:rowOff>
    </xdr:from>
    <xdr:to>
      <xdr:col>3</xdr:col>
      <xdr:colOff>91440</xdr:colOff>
      <xdr:row>87</xdr:row>
      <xdr:rowOff>160020</xdr:rowOff>
    </xdr:to>
    <xdr:sp macro="" textlink="">
      <xdr:nvSpPr>
        <xdr:cNvPr id="48" name="Объект 8"/>
        <xdr:cNvSpPr>
          <a:spLocks/>
        </xdr:cNvSpPr>
      </xdr:nvSpPr>
      <xdr:spPr bwMode="auto">
        <a:xfrm>
          <a:off x="1897380" y="171221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87</xdr:row>
      <xdr:rowOff>114300</xdr:rowOff>
    </xdr:from>
    <xdr:to>
      <xdr:col>3</xdr:col>
      <xdr:colOff>693420</xdr:colOff>
      <xdr:row>87</xdr:row>
      <xdr:rowOff>160020</xdr:rowOff>
    </xdr:to>
    <xdr:sp macro="" textlink="">
      <xdr:nvSpPr>
        <xdr:cNvPr id="49" name="Объект 8"/>
        <xdr:cNvSpPr>
          <a:spLocks/>
        </xdr:cNvSpPr>
      </xdr:nvSpPr>
      <xdr:spPr bwMode="auto">
        <a:xfrm>
          <a:off x="2499360" y="1712214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91</xdr:row>
      <xdr:rowOff>76200</xdr:rowOff>
    </xdr:from>
    <xdr:to>
      <xdr:col>3</xdr:col>
      <xdr:colOff>91440</xdr:colOff>
      <xdr:row>91</xdr:row>
      <xdr:rowOff>121920</xdr:rowOff>
    </xdr:to>
    <xdr:sp macro="" textlink="">
      <xdr:nvSpPr>
        <xdr:cNvPr id="50" name="Объект 5"/>
        <xdr:cNvSpPr>
          <a:spLocks/>
        </xdr:cNvSpPr>
      </xdr:nvSpPr>
      <xdr:spPr bwMode="auto">
        <a:xfrm>
          <a:off x="1897380" y="179374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91</xdr:row>
      <xdr:rowOff>106680</xdr:rowOff>
    </xdr:from>
    <xdr:to>
      <xdr:col>3</xdr:col>
      <xdr:colOff>685800</xdr:colOff>
      <xdr:row>91</xdr:row>
      <xdr:rowOff>152400</xdr:rowOff>
    </xdr:to>
    <xdr:sp macro="" textlink="">
      <xdr:nvSpPr>
        <xdr:cNvPr id="51" name="Объект 7"/>
        <xdr:cNvSpPr>
          <a:spLocks/>
        </xdr:cNvSpPr>
      </xdr:nvSpPr>
      <xdr:spPr bwMode="auto">
        <a:xfrm>
          <a:off x="2491740" y="179679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92</xdr:row>
      <xdr:rowOff>76200</xdr:rowOff>
    </xdr:from>
    <xdr:to>
      <xdr:col>3</xdr:col>
      <xdr:colOff>106680</xdr:colOff>
      <xdr:row>92</xdr:row>
      <xdr:rowOff>121920</xdr:rowOff>
    </xdr:to>
    <xdr:sp macro="" textlink="">
      <xdr:nvSpPr>
        <xdr:cNvPr id="52" name="Объект 8"/>
        <xdr:cNvSpPr>
          <a:spLocks/>
        </xdr:cNvSpPr>
      </xdr:nvSpPr>
      <xdr:spPr bwMode="auto">
        <a:xfrm>
          <a:off x="1912620" y="181508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92</xdr:row>
      <xdr:rowOff>91440</xdr:rowOff>
    </xdr:from>
    <xdr:to>
      <xdr:col>3</xdr:col>
      <xdr:colOff>701040</xdr:colOff>
      <xdr:row>92</xdr:row>
      <xdr:rowOff>137160</xdr:rowOff>
    </xdr:to>
    <xdr:sp macro="" textlink="">
      <xdr:nvSpPr>
        <xdr:cNvPr id="53" name="Объект 8"/>
        <xdr:cNvSpPr>
          <a:spLocks/>
        </xdr:cNvSpPr>
      </xdr:nvSpPr>
      <xdr:spPr bwMode="auto">
        <a:xfrm>
          <a:off x="2499360" y="181660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86</xdr:row>
      <xdr:rowOff>106680</xdr:rowOff>
    </xdr:from>
    <xdr:to>
      <xdr:col>3</xdr:col>
      <xdr:colOff>91440</xdr:colOff>
      <xdr:row>86</xdr:row>
      <xdr:rowOff>152400</xdr:rowOff>
    </xdr:to>
    <xdr:sp macro="" textlink="">
      <xdr:nvSpPr>
        <xdr:cNvPr id="54" name="Объект 5"/>
        <xdr:cNvSpPr>
          <a:spLocks/>
        </xdr:cNvSpPr>
      </xdr:nvSpPr>
      <xdr:spPr bwMode="auto">
        <a:xfrm>
          <a:off x="1897380" y="169011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86</xdr:row>
      <xdr:rowOff>106680</xdr:rowOff>
    </xdr:from>
    <xdr:to>
      <xdr:col>3</xdr:col>
      <xdr:colOff>685800</xdr:colOff>
      <xdr:row>86</xdr:row>
      <xdr:rowOff>152400</xdr:rowOff>
    </xdr:to>
    <xdr:sp macro="" textlink="">
      <xdr:nvSpPr>
        <xdr:cNvPr id="55" name="Объект 7"/>
        <xdr:cNvSpPr>
          <a:spLocks/>
        </xdr:cNvSpPr>
      </xdr:nvSpPr>
      <xdr:spPr bwMode="auto">
        <a:xfrm>
          <a:off x="2491740" y="169011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87</xdr:row>
      <xdr:rowOff>114300</xdr:rowOff>
    </xdr:from>
    <xdr:to>
      <xdr:col>3</xdr:col>
      <xdr:colOff>91440</xdr:colOff>
      <xdr:row>87</xdr:row>
      <xdr:rowOff>160020</xdr:rowOff>
    </xdr:to>
    <xdr:sp macro="" textlink="">
      <xdr:nvSpPr>
        <xdr:cNvPr id="56" name="Объект 8"/>
        <xdr:cNvSpPr>
          <a:spLocks/>
        </xdr:cNvSpPr>
      </xdr:nvSpPr>
      <xdr:spPr bwMode="auto">
        <a:xfrm>
          <a:off x="1897380" y="171221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87</xdr:row>
      <xdr:rowOff>114300</xdr:rowOff>
    </xdr:from>
    <xdr:to>
      <xdr:col>3</xdr:col>
      <xdr:colOff>693420</xdr:colOff>
      <xdr:row>87</xdr:row>
      <xdr:rowOff>160020</xdr:rowOff>
    </xdr:to>
    <xdr:sp macro="" textlink="">
      <xdr:nvSpPr>
        <xdr:cNvPr id="57" name="Объект 8"/>
        <xdr:cNvSpPr>
          <a:spLocks/>
        </xdr:cNvSpPr>
      </xdr:nvSpPr>
      <xdr:spPr bwMode="auto">
        <a:xfrm>
          <a:off x="2499360" y="1712214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91</xdr:row>
      <xdr:rowOff>76200</xdr:rowOff>
    </xdr:from>
    <xdr:to>
      <xdr:col>3</xdr:col>
      <xdr:colOff>91440</xdr:colOff>
      <xdr:row>91</xdr:row>
      <xdr:rowOff>121920</xdr:rowOff>
    </xdr:to>
    <xdr:sp macro="" textlink="">
      <xdr:nvSpPr>
        <xdr:cNvPr id="58" name="Объект 5"/>
        <xdr:cNvSpPr>
          <a:spLocks/>
        </xdr:cNvSpPr>
      </xdr:nvSpPr>
      <xdr:spPr bwMode="auto">
        <a:xfrm>
          <a:off x="1897380" y="179374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91</xdr:row>
      <xdr:rowOff>106680</xdr:rowOff>
    </xdr:from>
    <xdr:to>
      <xdr:col>3</xdr:col>
      <xdr:colOff>685800</xdr:colOff>
      <xdr:row>91</xdr:row>
      <xdr:rowOff>152400</xdr:rowOff>
    </xdr:to>
    <xdr:sp macro="" textlink="">
      <xdr:nvSpPr>
        <xdr:cNvPr id="59" name="Объект 7"/>
        <xdr:cNvSpPr>
          <a:spLocks/>
        </xdr:cNvSpPr>
      </xdr:nvSpPr>
      <xdr:spPr bwMode="auto">
        <a:xfrm>
          <a:off x="2491740" y="1796796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92</xdr:row>
      <xdr:rowOff>76200</xdr:rowOff>
    </xdr:from>
    <xdr:to>
      <xdr:col>3</xdr:col>
      <xdr:colOff>106680</xdr:colOff>
      <xdr:row>92</xdr:row>
      <xdr:rowOff>121920</xdr:rowOff>
    </xdr:to>
    <xdr:sp macro="" textlink="">
      <xdr:nvSpPr>
        <xdr:cNvPr id="60" name="Объект 8"/>
        <xdr:cNvSpPr>
          <a:spLocks/>
        </xdr:cNvSpPr>
      </xdr:nvSpPr>
      <xdr:spPr bwMode="auto">
        <a:xfrm>
          <a:off x="1912620" y="181508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92</xdr:row>
      <xdr:rowOff>91440</xdr:rowOff>
    </xdr:from>
    <xdr:to>
      <xdr:col>3</xdr:col>
      <xdr:colOff>701040</xdr:colOff>
      <xdr:row>92</xdr:row>
      <xdr:rowOff>137160</xdr:rowOff>
    </xdr:to>
    <xdr:sp macro="" textlink="">
      <xdr:nvSpPr>
        <xdr:cNvPr id="61" name="Объект 8"/>
        <xdr:cNvSpPr>
          <a:spLocks/>
        </xdr:cNvSpPr>
      </xdr:nvSpPr>
      <xdr:spPr bwMode="auto">
        <a:xfrm>
          <a:off x="2499360" y="181660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57</xdr:row>
      <xdr:rowOff>106680</xdr:rowOff>
    </xdr:from>
    <xdr:to>
      <xdr:col>3</xdr:col>
      <xdr:colOff>91440</xdr:colOff>
      <xdr:row>57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122682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491740" y="12268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58</xdr:row>
      <xdr:rowOff>114300</xdr:rowOff>
    </xdr:from>
    <xdr:to>
      <xdr:col>3</xdr:col>
      <xdr:colOff>91440</xdr:colOff>
      <xdr:row>58</xdr:row>
      <xdr:rowOff>160020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897380" y="124891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58</xdr:row>
      <xdr:rowOff>114300</xdr:rowOff>
    </xdr:from>
    <xdr:to>
      <xdr:col>3</xdr:col>
      <xdr:colOff>693420</xdr:colOff>
      <xdr:row>58</xdr:row>
      <xdr:rowOff>160020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499360" y="124891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62</xdr:row>
      <xdr:rowOff>76200</xdr:rowOff>
    </xdr:from>
    <xdr:to>
      <xdr:col>3</xdr:col>
      <xdr:colOff>91440</xdr:colOff>
      <xdr:row>62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133045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62</xdr:row>
      <xdr:rowOff>106680</xdr:rowOff>
    </xdr:from>
    <xdr:to>
      <xdr:col>3</xdr:col>
      <xdr:colOff>685800</xdr:colOff>
      <xdr:row>62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491740" y="133350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63</xdr:row>
      <xdr:rowOff>76200</xdr:rowOff>
    </xdr:from>
    <xdr:to>
      <xdr:col>3</xdr:col>
      <xdr:colOff>106680</xdr:colOff>
      <xdr:row>63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135178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63</xdr:row>
      <xdr:rowOff>91440</xdr:rowOff>
    </xdr:from>
    <xdr:to>
      <xdr:col>3</xdr:col>
      <xdr:colOff>701040</xdr:colOff>
      <xdr:row>63</xdr:row>
      <xdr:rowOff>137160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499360" y="135331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69</xdr:row>
      <xdr:rowOff>0</xdr:rowOff>
    </xdr:from>
    <xdr:to>
      <xdr:col>3</xdr:col>
      <xdr:colOff>91440</xdr:colOff>
      <xdr:row>69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147218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69</xdr:row>
      <xdr:rowOff>0</xdr:rowOff>
    </xdr:from>
    <xdr:to>
      <xdr:col>4</xdr:col>
      <xdr:colOff>129540</xdr:colOff>
      <xdr:row>69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147218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69</xdr:row>
      <xdr:rowOff>0</xdr:rowOff>
    </xdr:from>
    <xdr:to>
      <xdr:col>3</xdr:col>
      <xdr:colOff>106680</xdr:colOff>
      <xdr:row>69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147218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69</xdr:row>
      <xdr:rowOff>0</xdr:rowOff>
    </xdr:from>
    <xdr:to>
      <xdr:col>4</xdr:col>
      <xdr:colOff>160020</xdr:colOff>
      <xdr:row>69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90800" y="147218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126</xdr:row>
      <xdr:rowOff>106680</xdr:rowOff>
    </xdr:from>
    <xdr:to>
      <xdr:col>3</xdr:col>
      <xdr:colOff>91440</xdr:colOff>
      <xdr:row>126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897380" y="253898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126</xdr:row>
      <xdr:rowOff>106680</xdr:rowOff>
    </xdr:from>
    <xdr:to>
      <xdr:col>3</xdr:col>
      <xdr:colOff>685800</xdr:colOff>
      <xdr:row>126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491740" y="253898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127</xdr:row>
      <xdr:rowOff>114300</xdr:rowOff>
    </xdr:from>
    <xdr:to>
      <xdr:col>3</xdr:col>
      <xdr:colOff>91440</xdr:colOff>
      <xdr:row>127</xdr:row>
      <xdr:rowOff>160020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897380" y="256108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127</xdr:row>
      <xdr:rowOff>114300</xdr:rowOff>
    </xdr:from>
    <xdr:to>
      <xdr:col>3</xdr:col>
      <xdr:colOff>693420</xdr:colOff>
      <xdr:row>127</xdr:row>
      <xdr:rowOff>160020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499360" y="256108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131</xdr:row>
      <xdr:rowOff>76200</xdr:rowOff>
    </xdr:from>
    <xdr:to>
      <xdr:col>3</xdr:col>
      <xdr:colOff>91440</xdr:colOff>
      <xdr:row>131</xdr:row>
      <xdr:rowOff>121920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897380" y="264261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131</xdr:row>
      <xdr:rowOff>106680</xdr:rowOff>
    </xdr:from>
    <xdr:to>
      <xdr:col>3</xdr:col>
      <xdr:colOff>685800</xdr:colOff>
      <xdr:row>131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491740" y="264566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132</xdr:row>
      <xdr:rowOff>76200</xdr:rowOff>
    </xdr:from>
    <xdr:to>
      <xdr:col>3</xdr:col>
      <xdr:colOff>106680</xdr:colOff>
      <xdr:row>132</xdr:row>
      <xdr:rowOff>121920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912620" y="266395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132</xdr:row>
      <xdr:rowOff>91440</xdr:rowOff>
    </xdr:from>
    <xdr:to>
      <xdr:col>3</xdr:col>
      <xdr:colOff>701040</xdr:colOff>
      <xdr:row>132</xdr:row>
      <xdr:rowOff>137160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2499360" y="266547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126</xdr:row>
      <xdr:rowOff>106680</xdr:rowOff>
    </xdr:from>
    <xdr:to>
      <xdr:col>3</xdr:col>
      <xdr:colOff>91440</xdr:colOff>
      <xdr:row>126</xdr:row>
      <xdr:rowOff>152400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897380" y="253898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126</xdr:row>
      <xdr:rowOff>106680</xdr:rowOff>
    </xdr:from>
    <xdr:to>
      <xdr:col>3</xdr:col>
      <xdr:colOff>685800</xdr:colOff>
      <xdr:row>126</xdr:row>
      <xdr:rowOff>152400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491740" y="253898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127</xdr:row>
      <xdr:rowOff>114300</xdr:rowOff>
    </xdr:from>
    <xdr:to>
      <xdr:col>3</xdr:col>
      <xdr:colOff>91440</xdr:colOff>
      <xdr:row>127</xdr:row>
      <xdr:rowOff>160020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897380" y="256108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127</xdr:row>
      <xdr:rowOff>114300</xdr:rowOff>
    </xdr:from>
    <xdr:to>
      <xdr:col>3</xdr:col>
      <xdr:colOff>693420</xdr:colOff>
      <xdr:row>127</xdr:row>
      <xdr:rowOff>160020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499360" y="256108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131</xdr:row>
      <xdr:rowOff>76200</xdr:rowOff>
    </xdr:from>
    <xdr:to>
      <xdr:col>3</xdr:col>
      <xdr:colOff>91440</xdr:colOff>
      <xdr:row>131</xdr:row>
      <xdr:rowOff>121920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897380" y="264261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131</xdr:row>
      <xdr:rowOff>106680</xdr:rowOff>
    </xdr:from>
    <xdr:to>
      <xdr:col>3</xdr:col>
      <xdr:colOff>685800</xdr:colOff>
      <xdr:row>131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2491740" y="264566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132</xdr:row>
      <xdr:rowOff>76200</xdr:rowOff>
    </xdr:from>
    <xdr:to>
      <xdr:col>3</xdr:col>
      <xdr:colOff>106680</xdr:colOff>
      <xdr:row>132</xdr:row>
      <xdr:rowOff>121920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912620" y="266395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132</xdr:row>
      <xdr:rowOff>91440</xdr:rowOff>
    </xdr:from>
    <xdr:to>
      <xdr:col>3</xdr:col>
      <xdr:colOff>701040</xdr:colOff>
      <xdr:row>132</xdr:row>
      <xdr:rowOff>137160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2499360" y="266547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138</xdr:row>
      <xdr:rowOff>0</xdr:rowOff>
    </xdr:from>
    <xdr:to>
      <xdr:col>3</xdr:col>
      <xdr:colOff>91440</xdr:colOff>
      <xdr:row>138</xdr:row>
      <xdr:rowOff>0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1897380" y="278434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138</xdr:row>
      <xdr:rowOff>0</xdr:rowOff>
    </xdr:from>
    <xdr:to>
      <xdr:col>4</xdr:col>
      <xdr:colOff>129540</xdr:colOff>
      <xdr:row>138</xdr:row>
      <xdr:rowOff>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2560320" y="278434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138</xdr:row>
      <xdr:rowOff>0</xdr:rowOff>
    </xdr:from>
    <xdr:to>
      <xdr:col>3</xdr:col>
      <xdr:colOff>106680</xdr:colOff>
      <xdr:row>138</xdr:row>
      <xdr:rowOff>0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1912620" y="278434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138</xdr:row>
      <xdr:rowOff>0</xdr:rowOff>
    </xdr:from>
    <xdr:to>
      <xdr:col>4</xdr:col>
      <xdr:colOff>160020</xdr:colOff>
      <xdr:row>138</xdr:row>
      <xdr:rowOff>0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2590800" y="278434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52</xdr:row>
      <xdr:rowOff>106680</xdr:rowOff>
    </xdr:from>
    <xdr:to>
      <xdr:col>3</xdr:col>
      <xdr:colOff>91440</xdr:colOff>
      <xdr:row>52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110642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52</xdr:row>
      <xdr:rowOff>106680</xdr:rowOff>
    </xdr:from>
    <xdr:to>
      <xdr:col>3</xdr:col>
      <xdr:colOff>685800</xdr:colOff>
      <xdr:row>52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491740" y="110642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53</xdr:row>
      <xdr:rowOff>114300</xdr:rowOff>
    </xdr:from>
    <xdr:to>
      <xdr:col>3</xdr:col>
      <xdr:colOff>91440</xdr:colOff>
      <xdr:row>53</xdr:row>
      <xdr:rowOff>160020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897380" y="112852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53</xdr:row>
      <xdr:rowOff>114300</xdr:rowOff>
    </xdr:from>
    <xdr:to>
      <xdr:col>3</xdr:col>
      <xdr:colOff>693420</xdr:colOff>
      <xdr:row>53</xdr:row>
      <xdr:rowOff>160020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499360" y="112852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57</xdr:row>
      <xdr:rowOff>76200</xdr:rowOff>
    </xdr:from>
    <xdr:to>
      <xdr:col>3</xdr:col>
      <xdr:colOff>91440</xdr:colOff>
      <xdr:row>57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121005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491740" y="121310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76200</xdr:rowOff>
    </xdr:from>
    <xdr:to>
      <xdr:col>3</xdr:col>
      <xdr:colOff>106680</xdr:colOff>
      <xdr:row>58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123139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58</xdr:row>
      <xdr:rowOff>91440</xdr:rowOff>
    </xdr:from>
    <xdr:to>
      <xdr:col>3</xdr:col>
      <xdr:colOff>701040</xdr:colOff>
      <xdr:row>58</xdr:row>
      <xdr:rowOff>137160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499360" y="123291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64</xdr:row>
      <xdr:rowOff>0</xdr:rowOff>
    </xdr:from>
    <xdr:to>
      <xdr:col>3</xdr:col>
      <xdr:colOff>91440</xdr:colOff>
      <xdr:row>64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64</xdr:row>
      <xdr:rowOff>0</xdr:rowOff>
    </xdr:from>
    <xdr:to>
      <xdr:col>4</xdr:col>
      <xdr:colOff>129540</xdr:colOff>
      <xdr:row>64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64</xdr:row>
      <xdr:rowOff>0</xdr:rowOff>
    </xdr:from>
    <xdr:to>
      <xdr:col>3</xdr:col>
      <xdr:colOff>106680</xdr:colOff>
      <xdr:row>64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64</xdr:row>
      <xdr:rowOff>0</xdr:rowOff>
    </xdr:from>
    <xdr:to>
      <xdr:col>4</xdr:col>
      <xdr:colOff>160020</xdr:colOff>
      <xdr:row>64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9080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52</xdr:row>
      <xdr:rowOff>106680</xdr:rowOff>
    </xdr:from>
    <xdr:to>
      <xdr:col>3</xdr:col>
      <xdr:colOff>91440</xdr:colOff>
      <xdr:row>52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897380" y="110642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52</xdr:row>
      <xdr:rowOff>106680</xdr:rowOff>
    </xdr:from>
    <xdr:to>
      <xdr:col>3</xdr:col>
      <xdr:colOff>685800</xdr:colOff>
      <xdr:row>52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2491740" y="110642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53</xdr:row>
      <xdr:rowOff>114300</xdr:rowOff>
    </xdr:from>
    <xdr:to>
      <xdr:col>3</xdr:col>
      <xdr:colOff>91440</xdr:colOff>
      <xdr:row>53</xdr:row>
      <xdr:rowOff>160020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897380" y="112852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53</xdr:row>
      <xdr:rowOff>114300</xdr:rowOff>
    </xdr:from>
    <xdr:to>
      <xdr:col>3</xdr:col>
      <xdr:colOff>693420</xdr:colOff>
      <xdr:row>53</xdr:row>
      <xdr:rowOff>160020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2499360" y="112852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57</xdr:row>
      <xdr:rowOff>76200</xdr:rowOff>
    </xdr:from>
    <xdr:to>
      <xdr:col>3</xdr:col>
      <xdr:colOff>91440</xdr:colOff>
      <xdr:row>57</xdr:row>
      <xdr:rowOff>121920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1897380" y="121005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2491740" y="121310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76200</xdr:rowOff>
    </xdr:from>
    <xdr:to>
      <xdr:col>3</xdr:col>
      <xdr:colOff>106680</xdr:colOff>
      <xdr:row>58</xdr:row>
      <xdr:rowOff>121920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1912620" y="123139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58</xdr:row>
      <xdr:rowOff>91440</xdr:rowOff>
    </xdr:from>
    <xdr:to>
      <xdr:col>3</xdr:col>
      <xdr:colOff>701040</xdr:colOff>
      <xdr:row>58</xdr:row>
      <xdr:rowOff>137160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2499360" y="123291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64</xdr:row>
      <xdr:rowOff>0</xdr:rowOff>
    </xdr:from>
    <xdr:to>
      <xdr:col>3</xdr:col>
      <xdr:colOff>91440</xdr:colOff>
      <xdr:row>64</xdr:row>
      <xdr:rowOff>0</xdr:rowOff>
    </xdr:to>
    <xdr:sp macro="" textlink="">
      <xdr:nvSpPr>
        <xdr:cNvPr id="34" name="Объект 5"/>
        <xdr:cNvSpPr>
          <a:spLocks/>
        </xdr:cNvSpPr>
      </xdr:nvSpPr>
      <xdr:spPr bwMode="auto">
        <a:xfrm>
          <a:off x="189738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64</xdr:row>
      <xdr:rowOff>0</xdr:rowOff>
    </xdr:from>
    <xdr:to>
      <xdr:col>4</xdr:col>
      <xdr:colOff>129540</xdr:colOff>
      <xdr:row>64</xdr:row>
      <xdr:rowOff>0</xdr:rowOff>
    </xdr:to>
    <xdr:sp macro="" textlink="">
      <xdr:nvSpPr>
        <xdr:cNvPr id="35" name="Объект 7"/>
        <xdr:cNvSpPr>
          <a:spLocks/>
        </xdr:cNvSpPr>
      </xdr:nvSpPr>
      <xdr:spPr bwMode="auto">
        <a:xfrm>
          <a:off x="256032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64</xdr:row>
      <xdr:rowOff>0</xdr:rowOff>
    </xdr:from>
    <xdr:to>
      <xdr:col>3</xdr:col>
      <xdr:colOff>106680</xdr:colOff>
      <xdr:row>64</xdr:row>
      <xdr:rowOff>0</xdr:rowOff>
    </xdr:to>
    <xdr:sp macro="" textlink="">
      <xdr:nvSpPr>
        <xdr:cNvPr id="36" name="Объект 8"/>
        <xdr:cNvSpPr>
          <a:spLocks/>
        </xdr:cNvSpPr>
      </xdr:nvSpPr>
      <xdr:spPr bwMode="auto">
        <a:xfrm>
          <a:off x="191262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64</xdr:row>
      <xdr:rowOff>0</xdr:rowOff>
    </xdr:from>
    <xdr:to>
      <xdr:col>4</xdr:col>
      <xdr:colOff>160020</xdr:colOff>
      <xdr:row>64</xdr:row>
      <xdr:rowOff>0</xdr:rowOff>
    </xdr:to>
    <xdr:sp macro="" textlink="">
      <xdr:nvSpPr>
        <xdr:cNvPr id="37" name="Объект 8"/>
        <xdr:cNvSpPr>
          <a:spLocks/>
        </xdr:cNvSpPr>
      </xdr:nvSpPr>
      <xdr:spPr bwMode="auto">
        <a:xfrm>
          <a:off x="259080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38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39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40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41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42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43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44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45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52</xdr:row>
      <xdr:rowOff>106680</xdr:rowOff>
    </xdr:from>
    <xdr:to>
      <xdr:col>3</xdr:col>
      <xdr:colOff>91440</xdr:colOff>
      <xdr:row>52</xdr:row>
      <xdr:rowOff>152400</xdr:rowOff>
    </xdr:to>
    <xdr:sp macro="" textlink="">
      <xdr:nvSpPr>
        <xdr:cNvPr id="46" name="Объект 5"/>
        <xdr:cNvSpPr>
          <a:spLocks/>
        </xdr:cNvSpPr>
      </xdr:nvSpPr>
      <xdr:spPr bwMode="auto">
        <a:xfrm>
          <a:off x="1897380" y="110642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52</xdr:row>
      <xdr:rowOff>106680</xdr:rowOff>
    </xdr:from>
    <xdr:to>
      <xdr:col>3</xdr:col>
      <xdr:colOff>685800</xdr:colOff>
      <xdr:row>52</xdr:row>
      <xdr:rowOff>152400</xdr:rowOff>
    </xdr:to>
    <xdr:sp macro="" textlink="">
      <xdr:nvSpPr>
        <xdr:cNvPr id="47" name="Объект 7"/>
        <xdr:cNvSpPr>
          <a:spLocks/>
        </xdr:cNvSpPr>
      </xdr:nvSpPr>
      <xdr:spPr bwMode="auto">
        <a:xfrm>
          <a:off x="2491740" y="110642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53</xdr:row>
      <xdr:rowOff>114300</xdr:rowOff>
    </xdr:from>
    <xdr:to>
      <xdr:col>3</xdr:col>
      <xdr:colOff>91440</xdr:colOff>
      <xdr:row>53</xdr:row>
      <xdr:rowOff>160020</xdr:rowOff>
    </xdr:to>
    <xdr:sp macro="" textlink="">
      <xdr:nvSpPr>
        <xdr:cNvPr id="48" name="Объект 8"/>
        <xdr:cNvSpPr>
          <a:spLocks/>
        </xdr:cNvSpPr>
      </xdr:nvSpPr>
      <xdr:spPr bwMode="auto">
        <a:xfrm>
          <a:off x="1897380" y="112852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53</xdr:row>
      <xdr:rowOff>114300</xdr:rowOff>
    </xdr:from>
    <xdr:to>
      <xdr:col>3</xdr:col>
      <xdr:colOff>693420</xdr:colOff>
      <xdr:row>53</xdr:row>
      <xdr:rowOff>160020</xdr:rowOff>
    </xdr:to>
    <xdr:sp macro="" textlink="">
      <xdr:nvSpPr>
        <xdr:cNvPr id="49" name="Объект 8"/>
        <xdr:cNvSpPr>
          <a:spLocks/>
        </xdr:cNvSpPr>
      </xdr:nvSpPr>
      <xdr:spPr bwMode="auto">
        <a:xfrm>
          <a:off x="2499360" y="112852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57</xdr:row>
      <xdr:rowOff>76200</xdr:rowOff>
    </xdr:from>
    <xdr:to>
      <xdr:col>3</xdr:col>
      <xdr:colOff>91440</xdr:colOff>
      <xdr:row>57</xdr:row>
      <xdr:rowOff>121920</xdr:rowOff>
    </xdr:to>
    <xdr:sp macro="" textlink="">
      <xdr:nvSpPr>
        <xdr:cNvPr id="50" name="Объект 5"/>
        <xdr:cNvSpPr>
          <a:spLocks/>
        </xdr:cNvSpPr>
      </xdr:nvSpPr>
      <xdr:spPr bwMode="auto">
        <a:xfrm>
          <a:off x="1897380" y="121005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51" name="Объект 7"/>
        <xdr:cNvSpPr>
          <a:spLocks/>
        </xdr:cNvSpPr>
      </xdr:nvSpPr>
      <xdr:spPr bwMode="auto">
        <a:xfrm>
          <a:off x="2491740" y="121310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76200</xdr:rowOff>
    </xdr:from>
    <xdr:to>
      <xdr:col>3</xdr:col>
      <xdr:colOff>106680</xdr:colOff>
      <xdr:row>58</xdr:row>
      <xdr:rowOff>121920</xdr:rowOff>
    </xdr:to>
    <xdr:sp macro="" textlink="">
      <xdr:nvSpPr>
        <xdr:cNvPr id="52" name="Объект 8"/>
        <xdr:cNvSpPr>
          <a:spLocks/>
        </xdr:cNvSpPr>
      </xdr:nvSpPr>
      <xdr:spPr bwMode="auto">
        <a:xfrm>
          <a:off x="1912620" y="123139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58</xdr:row>
      <xdr:rowOff>91440</xdr:rowOff>
    </xdr:from>
    <xdr:to>
      <xdr:col>3</xdr:col>
      <xdr:colOff>701040</xdr:colOff>
      <xdr:row>58</xdr:row>
      <xdr:rowOff>137160</xdr:rowOff>
    </xdr:to>
    <xdr:sp macro="" textlink="">
      <xdr:nvSpPr>
        <xdr:cNvPr id="53" name="Объект 8"/>
        <xdr:cNvSpPr>
          <a:spLocks/>
        </xdr:cNvSpPr>
      </xdr:nvSpPr>
      <xdr:spPr bwMode="auto">
        <a:xfrm>
          <a:off x="2499360" y="123291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64</xdr:row>
      <xdr:rowOff>0</xdr:rowOff>
    </xdr:from>
    <xdr:to>
      <xdr:col>3</xdr:col>
      <xdr:colOff>91440</xdr:colOff>
      <xdr:row>64</xdr:row>
      <xdr:rowOff>0</xdr:rowOff>
    </xdr:to>
    <xdr:sp macro="" textlink="">
      <xdr:nvSpPr>
        <xdr:cNvPr id="54" name="Объект 5"/>
        <xdr:cNvSpPr>
          <a:spLocks/>
        </xdr:cNvSpPr>
      </xdr:nvSpPr>
      <xdr:spPr bwMode="auto">
        <a:xfrm>
          <a:off x="189738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64</xdr:row>
      <xdr:rowOff>0</xdr:rowOff>
    </xdr:from>
    <xdr:to>
      <xdr:col>4</xdr:col>
      <xdr:colOff>129540</xdr:colOff>
      <xdr:row>64</xdr:row>
      <xdr:rowOff>0</xdr:rowOff>
    </xdr:to>
    <xdr:sp macro="" textlink="">
      <xdr:nvSpPr>
        <xdr:cNvPr id="55" name="Объект 7"/>
        <xdr:cNvSpPr>
          <a:spLocks/>
        </xdr:cNvSpPr>
      </xdr:nvSpPr>
      <xdr:spPr bwMode="auto">
        <a:xfrm>
          <a:off x="256032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64</xdr:row>
      <xdr:rowOff>0</xdr:rowOff>
    </xdr:from>
    <xdr:to>
      <xdr:col>3</xdr:col>
      <xdr:colOff>106680</xdr:colOff>
      <xdr:row>64</xdr:row>
      <xdr:rowOff>0</xdr:rowOff>
    </xdr:to>
    <xdr:sp macro="" textlink="">
      <xdr:nvSpPr>
        <xdr:cNvPr id="56" name="Объект 8"/>
        <xdr:cNvSpPr>
          <a:spLocks/>
        </xdr:cNvSpPr>
      </xdr:nvSpPr>
      <xdr:spPr bwMode="auto">
        <a:xfrm>
          <a:off x="191262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64</xdr:row>
      <xdr:rowOff>0</xdr:rowOff>
    </xdr:from>
    <xdr:to>
      <xdr:col>4</xdr:col>
      <xdr:colOff>160020</xdr:colOff>
      <xdr:row>64</xdr:row>
      <xdr:rowOff>0</xdr:rowOff>
    </xdr:to>
    <xdr:sp macro="" textlink="">
      <xdr:nvSpPr>
        <xdr:cNvPr id="57" name="Объект 8"/>
        <xdr:cNvSpPr>
          <a:spLocks/>
        </xdr:cNvSpPr>
      </xdr:nvSpPr>
      <xdr:spPr bwMode="auto">
        <a:xfrm>
          <a:off x="2590800" y="1351788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58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59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60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61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62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63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64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65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66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67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68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69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70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71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72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73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74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75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76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77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78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79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80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81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82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83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84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85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86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87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88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89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90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91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92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93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94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95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96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97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98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99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00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01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102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103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104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105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06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07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08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09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10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11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12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13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114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115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116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117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18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19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20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21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22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23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24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25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126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127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128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129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30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31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32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33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34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35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36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37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128</xdr:row>
      <xdr:rowOff>0</xdr:rowOff>
    </xdr:from>
    <xdr:to>
      <xdr:col>3</xdr:col>
      <xdr:colOff>91440</xdr:colOff>
      <xdr:row>128</xdr:row>
      <xdr:rowOff>0</xdr:rowOff>
    </xdr:to>
    <xdr:sp macro="" textlink="">
      <xdr:nvSpPr>
        <xdr:cNvPr id="138" name="Объект 5"/>
        <xdr:cNvSpPr>
          <a:spLocks/>
        </xdr:cNvSpPr>
      </xdr:nvSpPr>
      <xdr:spPr bwMode="auto">
        <a:xfrm>
          <a:off x="189738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128</xdr:row>
      <xdr:rowOff>0</xdr:rowOff>
    </xdr:from>
    <xdr:to>
      <xdr:col>4</xdr:col>
      <xdr:colOff>129540</xdr:colOff>
      <xdr:row>128</xdr:row>
      <xdr:rowOff>0</xdr:rowOff>
    </xdr:to>
    <xdr:sp macro="" textlink="">
      <xdr:nvSpPr>
        <xdr:cNvPr id="139" name="Объект 7"/>
        <xdr:cNvSpPr>
          <a:spLocks/>
        </xdr:cNvSpPr>
      </xdr:nvSpPr>
      <xdr:spPr bwMode="auto">
        <a:xfrm>
          <a:off x="25603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0</xdr:rowOff>
    </xdr:from>
    <xdr:to>
      <xdr:col>3</xdr:col>
      <xdr:colOff>106680</xdr:colOff>
      <xdr:row>128</xdr:row>
      <xdr:rowOff>0</xdr:rowOff>
    </xdr:to>
    <xdr:sp macro="" textlink="">
      <xdr:nvSpPr>
        <xdr:cNvPr id="140" name="Объект 8"/>
        <xdr:cNvSpPr>
          <a:spLocks/>
        </xdr:cNvSpPr>
      </xdr:nvSpPr>
      <xdr:spPr bwMode="auto">
        <a:xfrm>
          <a:off x="191262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128</xdr:row>
      <xdr:rowOff>0</xdr:rowOff>
    </xdr:from>
    <xdr:to>
      <xdr:col>4</xdr:col>
      <xdr:colOff>160020</xdr:colOff>
      <xdr:row>128</xdr:row>
      <xdr:rowOff>0</xdr:rowOff>
    </xdr:to>
    <xdr:sp macro="" textlink="">
      <xdr:nvSpPr>
        <xdr:cNvPr id="141" name="Объект 8"/>
        <xdr:cNvSpPr>
          <a:spLocks/>
        </xdr:cNvSpPr>
      </xdr:nvSpPr>
      <xdr:spPr bwMode="auto">
        <a:xfrm>
          <a:off x="2590800" y="26990040"/>
          <a:ext cx="6858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52</xdr:row>
      <xdr:rowOff>106680</xdr:rowOff>
    </xdr:from>
    <xdr:to>
      <xdr:col>3</xdr:col>
      <xdr:colOff>91440</xdr:colOff>
      <xdr:row>52</xdr:row>
      <xdr:rowOff>152400</xdr:rowOff>
    </xdr:to>
    <xdr:sp macro="" textlink="">
      <xdr:nvSpPr>
        <xdr:cNvPr id="142" name="Объект 5"/>
        <xdr:cNvSpPr>
          <a:spLocks/>
        </xdr:cNvSpPr>
      </xdr:nvSpPr>
      <xdr:spPr bwMode="auto">
        <a:xfrm>
          <a:off x="1897380" y="110642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52</xdr:row>
      <xdr:rowOff>106680</xdr:rowOff>
    </xdr:from>
    <xdr:to>
      <xdr:col>3</xdr:col>
      <xdr:colOff>685800</xdr:colOff>
      <xdr:row>52</xdr:row>
      <xdr:rowOff>152400</xdr:rowOff>
    </xdr:to>
    <xdr:sp macro="" textlink="">
      <xdr:nvSpPr>
        <xdr:cNvPr id="143" name="Объект 7"/>
        <xdr:cNvSpPr>
          <a:spLocks/>
        </xdr:cNvSpPr>
      </xdr:nvSpPr>
      <xdr:spPr bwMode="auto">
        <a:xfrm>
          <a:off x="2491740" y="110642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53</xdr:row>
      <xdr:rowOff>114300</xdr:rowOff>
    </xdr:from>
    <xdr:to>
      <xdr:col>3</xdr:col>
      <xdr:colOff>91440</xdr:colOff>
      <xdr:row>53</xdr:row>
      <xdr:rowOff>160020</xdr:rowOff>
    </xdr:to>
    <xdr:sp macro="" textlink="">
      <xdr:nvSpPr>
        <xdr:cNvPr id="144" name="Объект 8"/>
        <xdr:cNvSpPr>
          <a:spLocks/>
        </xdr:cNvSpPr>
      </xdr:nvSpPr>
      <xdr:spPr bwMode="auto">
        <a:xfrm>
          <a:off x="1897380" y="112852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53</xdr:row>
      <xdr:rowOff>114300</xdr:rowOff>
    </xdr:from>
    <xdr:to>
      <xdr:col>3</xdr:col>
      <xdr:colOff>693420</xdr:colOff>
      <xdr:row>53</xdr:row>
      <xdr:rowOff>160020</xdr:rowOff>
    </xdr:to>
    <xdr:sp macro="" textlink="">
      <xdr:nvSpPr>
        <xdr:cNvPr id="145" name="Объект 8"/>
        <xdr:cNvSpPr>
          <a:spLocks/>
        </xdr:cNvSpPr>
      </xdr:nvSpPr>
      <xdr:spPr bwMode="auto">
        <a:xfrm>
          <a:off x="2499360" y="112852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57</xdr:row>
      <xdr:rowOff>76200</xdr:rowOff>
    </xdr:from>
    <xdr:to>
      <xdr:col>3</xdr:col>
      <xdr:colOff>91440</xdr:colOff>
      <xdr:row>57</xdr:row>
      <xdr:rowOff>121920</xdr:rowOff>
    </xdr:to>
    <xdr:sp macro="" textlink="">
      <xdr:nvSpPr>
        <xdr:cNvPr id="146" name="Объект 5"/>
        <xdr:cNvSpPr>
          <a:spLocks/>
        </xdr:cNvSpPr>
      </xdr:nvSpPr>
      <xdr:spPr bwMode="auto">
        <a:xfrm>
          <a:off x="1897380" y="121005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147" name="Объект 7"/>
        <xdr:cNvSpPr>
          <a:spLocks/>
        </xdr:cNvSpPr>
      </xdr:nvSpPr>
      <xdr:spPr bwMode="auto">
        <a:xfrm>
          <a:off x="2491740" y="121310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76200</xdr:rowOff>
    </xdr:from>
    <xdr:to>
      <xdr:col>3</xdr:col>
      <xdr:colOff>106680</xdr:colOff>
      <xdr:row>58</xdr:row>
      <xdr:rowOff>121920</xdr:rowOff>
    </xdr:to>
    <xdr:sp macro="" textlink="">
      <xdr:nvSpPr>
        <xdr:cNvPr id="148" name="Объект 8"/>
        <xdr:cNvSpPr>
          <a:spLocks/>
        </xdr:cNvSpPr>
      </xdr:nvSpPr>
      <xdr:spPr bwMode="auto">
        <a:xfrm>
          <a:off x="1912620" y="123139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58</xdr:row>
      <xdr:rowOff>91440</xdr:rowOff>
    </xdr:from>
    <xdr:to>
      <xdr:col>3</xdr:col>
      <xdr:colOff>701040</xdr:colOff>
      <xdr:row>58</xdr:row>
      <xdr:rowOff>137160</xdr:rowOff>
    </xdr:to>
    <xdr:sp macro="" textlink="">
      <xdr:nvSpPr>
        <xdr:cNvPr id="149" name="Объект 8"/>
        <xdr:cNvSpPr>
          <a:spLocks/>
        </xdr:cNvSpPr>
      </xdr:nvSpPr>
      <xdr:spPr bwMode="auto">
        <a:xfrm>
          <a:off x="2499360" y="123291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52</xdr:row>
      <xdr:rowOff>106680</xdr:rowOff>
    </xdr:from>
    <xdr:to>
      <xdr:col>3</xdr:col>
      <xdr:colOff>91440</xdr:colOff>
      <xdr:row>52</xdr:row>
      <xdr:rowOff>152400</xdr:rowOff>
    </xdr:to>
    <xdr:sp macro="" textlink="">
      <xdr:nvSpPr>
        <xdr:cNvPr id="150" name="Объект 5"/>
        <xdr:cNvSpPr>
          <a:spLocks/>
        </xdr:cNvSpPr>
      </xdr:nvSpPr>
      <xdr:spPr bwMode="auto">
        <a:xfrm>
          <a:off x="1897380" y="110642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52</xdr:row>
      <xdr:rowOff>106680</xdr:rowOff>
    </xdr:from>
    <xdr:to>
      <xdr:col>3</xdr:col>
      <xdr:colOff>685800</xdr:colOff>
      <xdr:row>52</xdr:row>
      <xdr:rowOff>152400</xdr:rowOff>
    </xdr:to>
    <xdr:sp macro="" textlink="">
      <xdr:nvSpPr>
        <xdr:cNvPr id="151" name="Объект 7"/>
        <xdr:cNvSpPr>
          <a:spLocks/>
        </xdr:cNvSpPr>
      </xdr:nvSpPr>
      <xdr:spPr bwMode="auto">
        <a:xfrm>
          <a:off x="2491740" y="110642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53</xdr:row>
      <xdr:rowOff>114300</xdr:rowOff>
    </xdr:from>
    <xdr:to>
      <xdr:col>3</xdr:col>
      <xdr:colOff>91440</xdr:colOff>
      <xdr:row>53</xdr:row>
      <xdr:rowOff>160020</xdr:rowOff>
    </xdr:to>
    <xdr:sp macro="" textlink="">
      <xdr:nvSpPr>
        <xdr:cNvPr id="152" name="Объект 8"/>
        <xdr:cNvSpPr>
          <a:spLocks/>
        </xdr:cNvSpPr>
      </xdr:nvSpPr>
      <xdr:spPr bwMode="auto">
        <a:xfrm>
          <a:off x="1897380" y="112852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53</xdr:row>
      <xdr:rowOff>114300</xdr:rowOff>
    </xdr:from>
    <xdr:to>
      <xdr:col>3</xdr:col>
      <xdr:colOff>693420</xdr:colOff>
      <xdr:row>53</xdr:row>
      <xdr:rowOff>160020</xdr:rowOff>
    </xdr:to>
    <xdr:sp macro="" textlink="">
      <xdr:nvSpPr>
        <xdr:cNvPr id="153" name="Объект 8"/>
        <xdr:cNvSpPr>
          <a:spLocks/>
        </xdr:cNvSpPr>
      </xdr:nvSpPr>
      <xdr:spPr bwMode="auto">
        <a:xfrm>
          <a:off x="2499360" y="112852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57</xdr:row>
      <xdr:rowOff>76200</xdr:rowOff>
    </xdr:from>
    <xdr:to>
      <xdr:col>3</xdr:col>
      <xdr:colOff>91440</xdr:colOff>
      <xdr:row>57</xdr:row>
      <xdr:rowOff>121920</xdr:rowOff>
    </xdr:to>
    <xdr:sp macro="" textlink="">
      <xdr:nvSpPr>
        <xdr:cNvPr id="154" name="Объект 5"/>
        <xdr:cNvSpPr>
          <a:spLocks/>
        </xdr:cNvSpPr>
      </xdr:nvSpPr>
      <xdr:spPr bwMode="auto">
        <a:xfrm>
          <a:off x="1897380" y="121005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155" name="Объект 7"/>
        <xdr:cNvSpPr>
          <a:spLocks/>
        </xdr:cNvSpPr>
      </xdr:nvSpPr>
      <xdr:spPr bwMode="auto">
        <a:xfrm>
          <a:off x="2491740" y="121310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76200</xdr:rowOff>
    </xdr:from>
    <xdr:to>
      <xdr:col>3</xdr:col>
      <xdr:colOff>106680</xdr:colOff>
      <xdr:row>58</xdr:row>
      <xdr:rowOff>121920</xdr:rowOff>
    </xdr:to>
    <xdr:sp macro="" textlink="">
      <xdr:nvSpPr>
        <xdr:cNvPr id="156" name="Объект 8"/>
        <xdr:cNvSpPr>
          <a:spLocks/>
        </xdr:cNvSpPr>
      </xdr:nvSpPr>
      <xdr:spPr bwMode="auto">
        <a:xfrm>
          <a:off x="1912620" y="123139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58</xdr:row>
      <xdr:rowOff>91440</xdr:rowOff>
    </xdr:from>
    <xdr:to>
      <xdr:col>3</xdr:col>
      <xdr:colOff>701040</xdr:colOff>
      <xdr:row>58</xdr:row>
      <xdr:rowOff>137160</xdr:rowOff>
    </xdr:to>
    <xdr:sp macro="" textlink="">
      <xdr:nvSpPr>
        <xdr:cNvPr id="157" name="Объект 8"/>
        <xdr:cNvSpPr>
          <a:spLocks/>
        </xdr:cNvSpPr>
      </xdr:nvSpPr>
      <xdr:spPr bwMode="auto">
        <a:xfrm>
          <a:off x="2499360" y="123291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52</xdr:row>
      <xdr:rowOff>106680</xdr:rowOff>
    </xdr:from>
    <xdr:to>
      <xdr:col>3</xdr:col>
      <xdr:colOff>91440</xdr:colOff>
      <xdr:row>52</xdr:row>
      <xdr:rowOff>152400</xdr:rowOff>
    </xdr:to>
    <xdr:sp macro="" textlink="">
      <xdr:nvSpPr>
        <xdr:cNvPr id="158" name="Объект 5"/>
        <xdr:cNvSpPr>
          <a:spLocks/>
        </xdr:cNvSpPr>
      </xdr:nvSpPr>
      <xdr:spPr bwMode="auto">
        <a:xfrm>
          <a:off x="1897380" y="1106424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52</xdr:row>
      <xdr:rowOff>106680</xdr:rowOff>
    </xdr:from>
    <xdr:to>
      <xdr:col>3</xdr:col>
      <xdr:colOff>685800</xdr:colOff>
      <xdr:row>52</xdr:row>
      <xdr:rowOff>152400</xdr:rowOff>
    </xdr:to>
    <xdr:sp macro="" textlink="">
      <xdr:nvSpPr>
        <xdr:cNvPr id="159" name="Объект 7"/>
        <xdr:cNvSpPr>
          <a:spLocks/>
        </xdr:cNvSpPr>
      </xdr:nvSpPr>
      <xdr:spPr bwMode="auto">
        <a:xfrm>
          <a:off x="2491740" y="110642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53</xdr:row>
      <xdr:rowOff>114300</xdr:rowOff>
    </xdr:from>
    <xdr:to>
      <xdr:col>3</xdr:col>
      <xdr:colOff>91440</xdr:colOff>
      <xdr:row>53</xdr:row>
      <xdr:rowOff>160020</xdr:rowOff>
    </xdr:to>
    <xdr:sp macro="" textlink="">
      <xdr:nvSpPr>
        <xdr:cNvPr id="160" name="Объект 8"/>
        <xdr:cNvSpPr>
          <a:spLocks/>
        </xdr:cNvSpPr>
      </xdr:nvSpPr>
      <xdr:spPr bwMode="auto">
        <a:xfrm>
          <a:off x="1897380" y="112852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53</xdr:row>
      <xdr:rowOff>114300</xdr:rowOff>
    </xdr:from>
    <xdr:to>
      <xdr:col>3</xdr:col>
      <xdr:colOff>693420</xdr:colOff>
      <xdr:row>53</xdr:row>
      <xdr:rowOff>160020</xdr:rowOff>
    </xdr:to>
    <xdr:sp macro="" textlink="">
      <xdr:nvSpPr>
        <xdr:cNvPr id="161" name="Объект 8"/>
        <xdr:cNvSpPr>
          <a:spLocks/>
        </xdr:cNvSpPr>
      </xdr:nvSpPr>
      <xdr:spPr bwMode="auto">
        <a:xfrm>
          <a:off x="2499360" y="112852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57</xdr:row>
      <xdr:rowOff>76200</xdr:rowOff>
    </xdr:from>
    <xdr:to>
      <xdr:col>3</xdr:col>
      <xdr:colOff>91440</xdr:colOff>
      <xdr:row>57</xdr:row>
      <xdr:rowOff>121920</xdr:rowOff>
    </xdr:to>
    <xdr:sp macro="" textlink="">
      <xdr:nvSpPr>
        <xdr:cNvPr id="162" name="Объект 5"/>
        <xdr:cNvSpPr>
          <a:spLocks/>
        </xdr:cNvSpPr>
      </xdr:nvSpPr>
      <xdr:spPr bwMode="auto">
        <a:xfrm>
          <a:off x="1897380" y="1210056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57</xdr:row>
      <xdr:rowOff>106680</xdr:rowOff>
    </xdr:from>
    <xdr:to>
      <xdr:col>3</xdr:col>
      <xdr:colOff>685800</xdr:colOff>
      <xdr:row>57</xdr:row>
      <xdr:rowOff>152400</xdr:rowOff>
    </xdr:to>
    <xdr:sp macro="" textlink="">
      <xdr:nvSpPr>
        <xdr:cNvPr id="163" name="Объект 7"/>
        <xdr:cNvSpPr>
          <a:spLocks/>
        </xdr:cNvSpPr>
      </xdr:nvSpPr>
      <xdr:spPr bwMode="auto">
        <a:xfrm>
          <a:off x="2491740" y="1213104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76200</xdr:rowOff>
    </xdr:from>
    <xdr:to>
      <xdr:col>3</xdr:col>
      <xdr:colOff>106680</xdr:colOff>
      <xdr:row>58</xdr:row>
      <xdr:rowOff>121920</xdr:rowOff>
    </xdr:to>
    <xdr:sp macro="" textlink="">
      <xdr:nvSpPr>
        <xdr:cNvPr id="164" name="Объект 8"/>
        <xdr:cNvSpPr>
          <a:spLocks/>
        </xdr:cNvSpPr>
      </xdr:nvSpPr>
      <xdr:spPr bwMode="auto">
        <a:xfrm>
          <a:off x="1912620" y="123139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58</xdr:row>
      <xdr:rowOff>91440</xdr:rowOff>
    </xdr:from>
    <xdr:to>
      <xdr:col>3</xdr:col>
      <xdr:colOff>701040</xdr:colOff>
      <xdr:row>58</xdr:row>
      <xdr:rowOff>137160</xdr:rowOff>
    </xdr:to>
    <xdr:sp macro="" textlink="">
      <xdr:nvSpPr>
        <xdr:cNvPr id="165" name="Объект 8"/>
        <xdr:cNvSpPr>
          <a:spLocks/>
        </xdr:cNvSpPr>
      </xdr:nvSpPr>
      <xdr:spPr bwMode="auto">
        <a:xfrm>
          <a:off x="2499360" y="1232916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66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67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68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69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70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71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72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73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74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75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76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77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78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79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80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81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82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83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84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85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86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87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88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89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90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91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192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193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194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195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196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197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198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199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200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201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202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203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204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205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206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207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208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209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210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211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212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213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214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215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216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217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218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219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220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221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222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223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224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225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226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227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228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229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116</xdr:row>
      <xdr:rowOff>106680</xdr:rowOff>
    </xdr:from>
    <xdr:to>
      <xdr:col>3</xdr:col>
      <xdr:colOff>91440</xdr:colOff>
      <xdr:row>116</xdr:row>
      <xdr:rowOff>152400</xdr:rowOff>
    </xdr:to>
    <xdr:sp macro="" textlink="">
      <xdr:nvSpPr>
        <xdr:cNvPr id="230" name="Объект 5"/>
        <xdr:cNvSpPr>
          <a:spLocks/>
        </xdr:cNvSpPr>
      </xdr:nvSpPr>
      <xdr:spPr bwMode="auto">
        <a:xfrm>
          <a:off x="1897380" y="2453640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116</xdr:row>
      <xdr:rowOff>106680</xdr:rowOff>
    </xdr:from>
    <xdr:to>
      <xdr:col>3</xdr:col>
      <xdr:colOff>685800</xdr:colOff>
      <xdr:row>116</xdr:row>
      <xdr:rowOff>152400</xdr:rowOff>
    </xdr:to>
    <xdr:sp macro="" textlink="">
      <xdr:nvSpPr>
        <xdr:cNvPr id="231" name="Объект 7"/>
        <xdr:cNvSpPr>
          <a:spLocks/>
        </xdr:cNvSpPr>
      </xdr:nvSpPr>
      <xdr:spPr bwMode="auto">
        <a:xfrm>
          <a:off x="2491740" y="245364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117</xdr:row>
      <xdr:rowOff>114300</xdr:rowOff>
    </xdr:from>
    <xdr:to>
      <xdr:col>3</xdr:col>
      <xdr:colOff>91440</xdr:colOff>
      <xdr:row>117</xdr:row>
      <xdr:rowOff>160020</xdr:rowOff>
    </xdr:to>
    <xdr:sp macro="" textlink="">
      <xdr:nvSpPr>
        <xdr:cNvPr id="232" name="Объект 8"/>
        <xdr:cNvSpPr>
          <a:spLocks/>
        </xdr:cNvSpPr>
      </xdr:nvSpPr>
      <xdr:spPr bwMode="auto">
        <a:xfrm>
          <a:off x="1897380" y="247573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117</xdr:row>
      <xdr:rowOff>114300</xdr:rowOff>
    </xdr:from>
    <xdr:to>
      <xdr:col>3</xdr:col>
      <xdr:colOff>693420</xdr:colOff>
      <xdr:row>117</xdr:row>
      <xdr:rowOff>160020</xdr:rowOff>
    </xdr:to>
    <xdr:sp macro="" textlink="">
      <xdr:nvSpPr>
        <xdr:cNvPr id="233" name="Объект 8"/>
        <xdr:cNvSpPr>
          <a:spLocks/>
        </xdr:cNvSpPr>
      </xdr:nvSpPr>
      <xdr:spPr bwMode="auto">
        <a:xfrm>
          <a:off x="2499360" y="2475738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121</xdr:row>
      <xdr:rowOff>76200</xdr:rowOff>
    </xdr:from>
    <xdr:to>
      <xdr:col>3</xdr:col>
      <xdr:colOff>91440</xdr:colOff>
      <xdr:row>121</xdr:row>
      <xdr:rowOff>121920</xdr:rowOff>
    </xdr:to>
    <xdr:sp macro="" textlink="">
      <xdr:nvSpPr>
        <xdr:cNvPr id="234" name="Объект 5"/>
        <xdr:cNvSpPr>
          <a:spLocks/>
        </xdr:cNvSpPr>
      </xdr:nvSpPr>
      <xdr:spPr bwMode="auto">
        <a:xfrm>
          <a:off x="1897380" y="2557272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121</xdr:row>
      <xdr:rowOff>106680</xdr:rowOff>
    </xdr:from>
    <xdr:to>
      <xdr:col>3</xdr:col>
      <xdr:colOff>685800</xdr:colOff>
      <xdr:row>121</xdr:row>
      <xdr:rowOff>152400</xdr:rowOff>
    </xdr:to>
    <xdr:sp macro="" textlink="">
      <xdr:nvSpPr>
        <xdr:cNvPr id="235" name="Объект 7"/>
        <xdr:cNvSpPr>
          <a:spLocks/>
        </xdr:cNvSpPr>
      </xdr:nvSpPr>
      <xdr:spPr bwMode="auto">
        <a:xfrm>
          <a:off x="2491740" y="25603200"/>
          <a:ext cx="762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122</xdr:row>
      <xdr:rowOff>76200</xdr:rowOff>
    </xdr:from>
    <xdr:to>
      <xdr:col>3</xdr:col>
      <xdr:colOff>106680</xdr:colOff>
      <xdr:row>122</xdr:row>
      <xdr:rowOff>121920</xdr:rowOff>
    </xdr:to>
    <xdr:sp macro="" textlink="">
      <xdr:nvSpPr>
        <xdr:cNvPr id="236" name="Объект 8"/>
        <xdr:cNvSpPr>
          <a:spLocks/>
        </xdr:cNvSpPr>
      </xdr:nvSpPr>
      <xdr:spPr bwMode="auto">
        <a:xfrm>
          <a:off x="1912620" y="25786080"/>
          <a:ext cx="6858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122</xdr:row>
      <xdr:rowOff>91440</xdr:rowOff>
    </xdr:from>
    <xdr:to>
      <xdr:col>3</xdr:col>
      <xdr:colOff>701040</xdr:colOff>
      <xdr:row>122</xdr:row>
      <xdr:rowOff>137160</xdr:rowOff>
    </xdr:to>
    <xdr:sp macro="" textlink="">
      <xdr:nvSpPr>
        <xdr:cNvPr id="237" name="Объект 8"/>
        <xdr:cNvSpPr>
          <a:spLocks/>
        </xdr:cNvSpPr>
      </xdr:nvSpPr>
      <xdr:spPr bwMode="auto">
        <a:xfrm>
          <a:off x="2499360" y="25801320"/>
          <a:ext cx="0" cy="45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0 w 16384"/>
            <a:gd name="T5" fmla="*/ 0 h 16384"/>
            <a:gd name="T6" fmla="*/ 2147483646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79</xdr:row>
      <xdr:rowOff>106680</xdr:rowOff>
    </xdr:from>
    <xdr:to>
      <xdr:col>3</xdr:col>
      <xdr:colOff>91440</xdr:colOff>
      <xdr:row>79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97380" y="169621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79</xdr:row>
      <xdr:rowOff>106680</xdr:rowOff>
    </xdr:from>
    <xdr:to>
      <xdr:col>3</xdr:col>
      <xdr:colOff>685800</xdr:colOff>
      <xdr:row>79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491740" y="16962120"/>
          <a:ext cx="762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80</xdr:row>
      <xdr:rowOff>114300</xdr:rowOff>
    </xdr:from>
    <xdr:to>
      <xdr:col>3</xdr:col>
      <xdr:colOff>91440</xdr:colOff>
      <xdr:row>80</xdr:row>
      <xdr:rowOff>160020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897380" y="171831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80</xdr:row>
      <xdr:rowOff>114300</xdr:rowOff>
    </xdr:from>
    <xdr:to>
      <xdr:col>3</xdr:col>
      <xdr:colOff>693420</xdr:colOff>
      <xdr:row>80</xdr:row>
      <xdr:rowOff>160020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499360" y="17183100"/>
          <a:ext cx="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84</xdr:row>
      <xdr:rowOff>76200</xdr:rowOff>
    </xdr:from>
    <xdr:to>
      <xdr:col>3</xdr:col>
      <xdr:colOff>91440</xdr:colOff>
      <xdr:row>84</xdr:row>
      <xdr:rowOff>121920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897380" y="179984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84</xdr:row>
      <xdr:rowOff>106680</xdr:rowOff>
    </xdr:from>
    <xdr:to>
      <xdr:col>3</xdr:col>
      <xdr:colOff>685800</xdr:colOff>
      <xdr:row>84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2491740" y="18028920"/>
          <a:ext cx="762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85</xdr:row>
      <xdr:rowOff>76200</xdr:rowOff>
    </xdr:from>
    <xdr:to>
      <xdr:col>3</xdr:col>
      <xdr:colOff>106680</xdr:colOff>
      <xdr:row>85</xdr:row>
      <xdr:rowOff>121920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912620" y="182118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85</xdr:row>
      <xdr:rowOff>91440</xdr:rowOff>
    </xdr:from>
    <xdr:to>
      <xdr:col>3</xdr:col>
      <xdr:colOff>701040</xdr:colOff>
      <xdr:row>85</xdr:row>
      <xdr:rowOff>137160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2499360" y="18227040"/>
          <a:ext cx="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93</xdr:row>
      <xdr:rowOff>0</xdr:rowOff>
    </xdr:from>
    <xdr:to>
      <xdr:col>3</xdr:col>
      <xdr:colOff>91440</xdr:colOff>
      <xdr:row>93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897380" y="197510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93</xdr:row>
      <xdr:rowOff>0</xdr:rowOff>
    </xdr:from>
    <xdr:to>
      <xdr:col>4</xdr:col>
      <xdr:colOff>129540</xdr:colOff>
      <xdr:row>93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2560320" y="197510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93</xdr:row>
      <xdr:rowOff>0</xdr:rowOff>
    </xdr:from>
    <xdr:to>
      <xdr:col>3</xdr:col>
      <xdr:colOff>106680</xdr:colOff>
      <xdr:row>93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912620" y="197510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93</xdr:row>
      <xdr:rowOff>0</xdr:rowOff>
    </xdr:from>
    <xdr:to>
      <xdr:col>4</xdr:col>
      <xdr:colOff>160020</xdr:colOff>
      <xdr:row>93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2590800" y="197510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172</xdr:row>
      <xdr:rowOff>106680</xdr:rowOff>
    </xdr:from>
    <xdr:to>
      <xdr:col>3</xdr:col>
      <xdr:colOff>91440</xdr:colOff>
      <xdr:row>172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897380" y="331927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172</xdr:row>
      <xdr:rowOff>106680</xdr:rowOff>
    </xdr:from>
    <xdr:to>
      <xdr:col>3</xdr:col>
      <xdr:colOff>685800</xdr:colOff>
      <xdr:row>172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2491740" y="33192720"/>
          <a:ext cx="762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173</xdr:row>
      <xdr:rowOff>114300</xdr:rowOff>
    </xdr:from>
    <xdr:to>
      <xdr:col>3</xdr:col>
      <xdr:colOff>91440</xdr:colOff>
      <xdr:row>173</xdr:row>
      <xdr:rowOff>160020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897380" y="334137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173</xdr:row>
      <xdr:rowOff>114300</xdr:rowOff>
    </xdr:from>
    <xdr:to>
      <xdr:col>3</xdr:col>
      <xdr:colOff>693420</xdr:colOff>
      <xdr:row>173</xdr:row>
      <xdr:rowOff>160020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2499360" y="33413700"/>
          <a:ext cx="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177</xdr:row>
      <xdr:rowOff>76200</xdr:rowOff>
    </xdr:from>
    <xdr:to>
      <xdr:col>3</xdr:col>
      <xdr:colOff>91440</xdr:colOff>
      <xdr:row>177</xdr:row>
      <xdr:rowOff>121920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897380" y="342290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177</xdr:row>
      <xdr:rowOff>106680</xdr:rowOff>
    </xdr:from>
    <xdr:to>
      <xdr:col>3</xdr:col>
      <xdr:colOff>685800</xdr:colOff>
      <xdr:row>177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2491740" y="34259520"/>
          <a:ext cx="762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178</xdr:row>
      <xdr:rowOff>76200</xdr:rowOff>
    </xdr:from>
    <xdr:to>
      <xdr:col>3</xdr:col>
      <xdr:colOff>106680</xdr:colOff>
      <xdr:row>178</xdr:row>
      <xdr:rowOff>121920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912620" y="344424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178</xdr:row>
      <xdr:rowOff>91440</xdr:rowOff>
    </xdr:from>
    <xdr:to>
      <xdr:col>3</xdr:col>
      <xdr:colOff>701040</xdr:colOff>
      <xdr:row>178</xdr:row>
      <xdr:rowOff>137160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2499360" y="34457640"/>
          <a:ext cx="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186</xdr:row>
      <xdr:rowOff>0</xdr:rowOff>
    </xdr:from>
    <xdr:to>
      <xdr:col>3</xdr:col>
      <xdr:colOff>91440</xdr:colOff>
      <xdr:row>186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897380" y="359816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186</xdr:row>
      <xdr:rowOff>0</xdr:rowOff>
    </xdr:from>
    <xdr:to>
      <xdr:col>4</xdr:col>
      <xdr:colOff>129540</xdr:colOff>
      <xdr:row>186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2560320" y="359816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186</xdr:row>
      <xdr:rowOff>0</xdr:rowOff>
    </xdr:from>
    <xdr:to>
      <xdr:col>3</xdr:col>
      <xdr:colOff>106680</xdr:colOff>
      <xdr:row>186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912620" y="359816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91440</xdr:colOff>
      <xdr:row>186</xdr:row>
      <xdr:rowOff>0</xdr:rowOff>
    </xdr:from>
    <xdr:to>
      <xdr:col>4</xdr:col>
      <xdr:colOff>160020</xdr:colOff>
      <xdr:row>186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2590800" y="35981640"/>
          <a:ext cx="68580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172</xdr:row>
      <xdr:rowOff>106680</xdr:rowOff>
    </xdr:from>
    <xdr:to>
      <xdr:col>3</xdr:col>
      <xdr:colOff>91440</xdr:colOff>
      <xdr:row>172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897380" y="3319272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172</xdr:row>
      <xdr:rowOff>106680</xdr:rowOff>
    </xdr:from>
    <xdr:to>
      <xdr:col>3</xdr:col>
      <xdr:colOff>685800</xdr:colOff>
      <xdr:row>172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2491740" y="33192720"/>
          <a:ext cx="762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173</xdr:row>
      <xdr:rowOff>114300</xdr:rowOff>
    </xdr:from>
    <xdr:to>
      <xdr:col>3</xdr:col>
      <xdr:colOff>91440</xdr:colOff>
      <xdr:row>173</xdr:row>
      <xdr:rowOff>160020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897380" y="334137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624840</xdr:colOff>
      <xdr:row>173</xdr:row>
      <xdr:rowOff>114300</xdr:rowOff>
    </xdr:from>
    <xdr:to>
      <xdr:col>3</xdr:col>
      <xdr:colOff>693420</xdr:colOff>
      <xdr:row>173</xdr:row>
      <xdr:rowOff>160020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2499360" y="33413700"/>
          <a:ext cx="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177</xdr:row>
      <xdr:rowOff>76200</xdr:rowOff>
    </xdr:from>
    <xdr:to>
      <xdr:col>3</xdr:col>
      <xdr:colOff>91440</xdr:colOff>
      <xdr:row>177</xdr:row>
      <xdr:rowOff>121920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1897380" y="3422904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617220</xdr:colOff>
      <xdr:row>177</xdr:row>
      <xdr:rowOff>106680</xdr:rowOff>
    </xdr:from>
    <xdr:to>
      <xdr:col>3</xdr:col>
      <xdr:colOff>685800</xdr:colOff>
      <xdr:row>177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2491740" y="34259520"/>
          <a:ext cx="762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178</xdr:row>
      <xdr:rowOff>76200</xdr:rowOff>
    </xdr:from>
    <xdr:to>
      <xdr:col>3</xdr:col>
      <xdr:colOff>106680</xdr:colOff>
      <xdr:row>178</xdr:row>
      <xdr:rowOff>121920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1912620" y="34442400"/>
          <a:ext cx="6858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632460</xdr:colOff>
      <xdr:row>178</xdr:row>
      <xdr:rowOff>91440</xdr:rowOff>
    </xdr:from>
    <xdr:to>
      <xdr:col>3</xdr:col>
      <xdr:colOff>701040</xdr:colOff>
      <xdr:row>178</xdr:row>
      <xdr:rowOff>137160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2499360" y="34457640"/>
          <a:ext cx="0" cy="4572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43"/>
  <sheetViews>
    <sheetView showZeros="0" view="pageBreakPreview" zoomScale="55" zoomScaleNormal="100" zoomScaleSheetLayoutView="55" workbookViewId="0">
      <selection activeCell="F108" sqref="F108"/>
    </sheetView>
  </sheetViews>
  <sheetFormatPr defaultColWidth="9.109375" defaultRowHeight="13.2"/>
  <cols>
    <col min="1" max="2" width="13.33203125" style="879" customWidth="1"/>
    <col min="3" max="3" width="14.44140625" style="879" customWidth="1"/>
    <col min="4" max="4" width="12.109375" style="879" customWidth="1"/>
    <col min="5" max="5" width="5.109375" style="879" customWidth="1"/>
    <col min="6" max="6" width="8.109375" style="879" customWidth="1"/>
    <col min="7" max="7" width="8.5546875" style="879" customWidth="1"/>
    <col min="8" max="8" width="10" style="879" customWidth="1"/>
    <col min="9" max="79" width="8.6640625" style="879" customWidth="1"/>
    <col min="80" max="256" width="9.109375" style="879"/>
    <col min="257" max="258" width="13.33203125" style="879" customWidth="1"/>
    <col min="259" max="259" width="14.44140625" style="879" customWidth="1"/>
    <col min="260" max="260" width="12.109375" style="879" customWidth="1"/>
    <col min="261" max="261" width="5.109375" style="879" customWidth="1"/>
    <col min="262" max="262" width="8.109375" style="879" customWidth="1"/>
    <col min="263" max="263" width="8.5546875" style="879" customWidth="1"/>
    <col min="264" max="264" width="10" style="879" customWidth="1"/>
    <col min="265" max="335" width="8.6640625" style="879" customWidth="1"/>
    <col min="336" max="512" width="9.109375" style="879"/>
    <col min="513" max="514" width="13.33203125" style="879" customWidth="1"/>
    <col min="515" max="515" width="14.44140625" style="879" customWidth="1"/>
    <col min="516" max="516" width="12.109375" style="879" customWidth="1"/>
    <col min="517" max="517" width="5.109375" style="879" customWidth="1"/>
    <col min="518" max="518" width="8.109375" style="879" customWidth="1"/>
    <col min="519" max="519" width="8.5546875" style="879" customWidth="1"/>
    <col min="520" max="520" width="10" style="879" customWidth="1"/>
    <col min="521" max="591" width="8.6640625" style="879" customWidth="1"/>
    <col min="592" max="768" width="9.109375" style="879"/>
    <col min="769" max="770" width="13.33203125" style="879" customWidth="1"/>
    <col min="771" max="771" width="14.44140625" style="879" customWidth="1"/>
    <col min="772" max="772" width="12.109375" style="879" customWidth="1"/>
    <col min="773" max="773" width="5.109375" style="879" customWidth="1"/>
    <col min="774" max="774" width="8.109375" style="879" customWidth="1"/>
    <col min="775" max="775" width="8.5546875" style="879" customWidth="1"/>
    <col min="776" max="776" width="10" style="879" customWidth="1"/>
    <col min="777" max="847" width="8.6640625" style="879" customWidth="1"/>
    <col min="848" max="1024" width="9.109375" style="879"/>
    <col min="1025" max="1026" width="13.33203125" style="879" customWidth="1"/>
    <col min="1027" max="1027" width="14.44140625" style="879" customWidth="1"/>
    <col min="1028" max="1028" width="12.109375" style="879" customWidth="1"/>
    <col min="1029" max="1029" width="5.109375" style="879" customWidth="1"/>
    <col min="1030" max="1030" width="8.109375" style="879" customWidth="1"/>
    <col min="1031" max="1031" width="8.5546875" style="879" customWidth="1"/>
    <col min="1032" max="1032" width="10" style="879" customWidth="1"/>
    <col min="1033" max="1103" width="8.6640625" style="879" customWidth="1"/>
    <col min="1104" max="1280" width="9.109375" style="879"/>
    <col min="1281" max="1282" width="13.33203125" style="879" customWidth="1"/>
    <col min="1283" max="1283" width="14.44140625" style="879" customWidth="1"/>
    <col min="1284" max="1284" width="12.109375" style="879" customWidth="1"/>
    <col min="1285" max="1285" width="5.109375" style="879" customWidth="1"/>
    <col min="1286" max="1286" width="8.109375" style="879" customWidth="1"/>
    <col min="1287" max="1287" width="8.5546875" style="879" customWidth="1"/>
    <col min="1288" max="1288" width="10" style="879" customWidth="1"/>
    <col min="1289" max="1359" width="8.6640625" style="879" customWidth="1"/>
    <col min="1360" max="1536" width="9.109375" style="879"/>
    <col min="1537" max="1538" width="13.33203125" style="879" customWidth="1"/>
    <col min="1539" max="1539" width="14.44140625" style="879" customWidth="1"/>
    <col min="1540" max="1540" width="12.109375" style="879" customWidth="1"/>
    <col min="1541" max="1541" width="5.109375" style="879" customWidth="1"/>
    <col min="1542" max="1542" width="8.109375" style="879" customWidth="1"/>
    <col min="1543" max="1543" width="8.5546875" style="879" customWidth="1"/>
    <col min="1544" max="1544" width="10" style="879" customWidth="1"/>
    <col min="1545" max="1615" width="8.6640625" style="879" customWidth="1"/>
    <col min="1616" max="1792" width="9.109375" style="879"/>
    <col min="1793" max="1794" width="13.33203125" style="879" customWidth="1"/>
    <col min="1795" max="1795" width="14.44140625" style="879" customWidth="1"/>
    <col min="1796" max="1796" width="12.109375" style="879" customWidth="1"/>
    <col min="1797" max="1797" width="5.109375" style="879" customWidth="1"/>
    <col min="1798" max="1798" width="8.109375" style="879" customWidth="1"/>
    <col min="1799" max="1799" width="8.5546875" style="879" customWidth="1"/>
    <col min="1800" max="1800" width="10" style="879" customWidth="1"/>
    <col min="1801" max="1871" width="8.6640625" style="879" customWidth="1"/>
    <col min="1872" max="2048" width="9.109375" style="879"/>
    <col min="2049" max="2050" width="13.33203125" style="879" customWidth="1"/>
    <col min="2051" max="2051" width="14.44140625" style="879" customWidth="1"/>
    <col min="2052" max="2052" width="12.109375" style="879" customWidth="1"/>
    <col min="2053" max="2053" width="5.109375" style="879" customWidth="1"/>
    <col min="2054" max="2054" width="8.109375" style="879" customWidth="1"/>
    <col min="2055" max="2055" width="8.5546875" style="879" customWidth="1"/>
    <col min="2056" max="2056" width="10" style="879" customWidth="1"/>
    <col min="2057" max="2127" width="8.6640625" style="879" customWidth="1"/>
    <col min="2128" max="2304" width="9.109375" style="879"/>
    <col min="2305" max="2306" width="13.33203125" style="879" customWidth="1"/>
    <col min="2307" max="2307" width="14.44140625" style="879" customWidth="1"/>
    <col min="2308" max="2308" width="12.109375" style="879" customWidth="1"/>
    <col min="2309" max="2309" width="5.109375" style="879" customWidth="1"/>
    <col min="2310" max="2310" width="8.109375" style="879" customWidth="1"/>
    <col min="2311" max="2311" width="8.5546875" style="879" customWidth="1"/>
    <col min="2312" max="2312" width="10" style="879" customWidth="1"/>
    <col min="2313" max="2383" width="8.6640625" style="879" customWidth="1"/>
    <col min="2384" max="2560" width="9.109375" style="879"/>
    <col min="2561" max="2562" width="13.33203125" style="879" customWidth="1"/>
    <col min="2563" max="2563" width="14.44140625" style="879" customWidth="1"/>
    <col min="2564" max="2564" width="12.109375" style="879" customWidth="1"/>
    <col min="2565" max="2565" width="5.109375" style="879" customWidth="1"/>
    <col min="2566" max="2566" width="8.109375" style="879" customWidth="1"/>
    <col min="2567" max="2567" width="8.5546875" style="879" customWidth="1"/>
    <col min="2568" max="2568" width="10" style="879" customWidth="1"/>
    <col min="2569" max="2639" width="8.6640625" style="879" customWidth="1"/>
    <col min="2640" max="2816" width="9.109375" style="879"/>
    <col min="2817" max="2818" width="13.33203125" style="879" customWidth="1"/>
    <col min="2819" max="2819" width="14.44140625" style="879" customWidth="1"/>
    <col min="2820" max="2820" width="12.109375" style="879" customWidth="1"/>
    <col min="2821" max="2821" width="5.109375" style="879" customWidth="1"/>
    <col min="2822" max="2822" width="8.109375" style="879" customWidth="1"/>
    <col min="2823" max="2823" width="8.5546875" style="879" customWidth="1"/>
    <col min="2824" max="2824" width="10" style="879" customWidth="1"/>
    <col min="2825" max="2895" width="8.6640625" style="879" customWidth="1"/>
    <col min="2896" max="3072" width="9.109375" style="879"/>
    <col min="3073" max="3074" width="13.33203125" style="879" customWidth="1"/>
    <col min="3075" max="3075" width="14.44140625" style="879" customWidth="1"/>
    <col min="3076" max="3076" width="12.109375" style="879" customWidth="1"/>
    <col min="3077" max="3077" width="5.109375" style="879" customWidth="1"/>
    <col min="3078" max="3078" width="8.109375" style="879" customWidth="1"/>
    <col min="3079" max="3079" width="8.5546875" style="879" customWidth="1"/>
    <col min="3080" max="3080" width="10" style="879" customWidth="1"/>
    <col min="3081" max="3151" width="8.6640625" style="879" customWidth="1"/>
    <col min="3152" max="3328" width="9.109375" style="879"/>
    <col min="3329" max="3330" width="13.33203125" style="879" customWidth="1"/>
    <col min="3331" max="3331" width="14.44140625" style="879" customWidth="1"/>
    <col min="3332" max="3332" width="12.109375" style="879" customWidth="1"/>
    <col min="3333" max="3333" width="5.109375" style="879" customWidth="1"/>
    <col min="3334" max="3334" width="8.109375" style="879" customWidth="1"/>
    <col min="3335" max="3335" width="8.5546875" style="879" customWidth="1"/>
    <col min="3336" max="3336" width="10" style="879" customWidth="1"/>
    <col min="3337" max="3407" width="8.6640625" style="879" customWidth="1"/>
    <col min="3408" max="3584" width="9.109375" style="879"/>
    <col min="3585" max="3586" width="13.33203125" style="879" customWidth="1"/>
    <col min="3587" max="3587" width="14.44140625" style="879" customWidth="1"/>
    <col min="3588" max="3588" width="12.109375" style="879" customWidth="1"/>
    <col min="3589" max="3589" width="5.109375" style="879" customWidth="1"/>
    <col min="3590" max="3590" width="8.109375" style="879" customWidth="1"/>
    <col min="3591" max="3591" width="8.5546875" style="879" customWidth="1"/>
    <col min="3592" max="3592" width="10" style="879" customWidth="1"/>
    <col min="3593" max="3663" width="8.6640625" style="879" customWidth="1"/>
    <col min="3664" max="3840" width="9.109375" style="879"/>
    <col min="3841" max="3842" width="13.33203125" style="879" customWidth="1"/>
    <col min="3843" max="3843" width="14.44140625" style="879" customWidth="1"/>
    <col min="3844" max="3844" width="12.109375" style="879" customWidth="1"/>
    <col min="3845" max="3845" width="5.109375" style="879" customWidth="1"/>
    <col min="3846" max="3846" width="8.109375" style="879" customWidth="1"/>
    <col min="3847" max="3847" width="8.5546875" style="879" customWidth="1"/>
    <col min="3848" max="3848" width="10" style="879" customWidth="1"/>
    <col min="3849" max="3919" width="8.6640625" style="879" customWidth="1"/>
    <col min="3920" max="4096" width="9.109375" style="879"/>
    <col min="4097" max="4098" width="13.33203125" style="879" customWidth="1"/>
    <col min="4099" max="4099" width="14.44140625" style="879" customWidth="1"/>
    <col min="4100" max="4100" width="12.109375" style="879" customWidth="1"/>
    <col min="4101" max="4101" width="5.109375" style="879" customWidth="1"/>
    <col min="4102" max="4102" width="8.109375" style="879" customWidth="1"/>
    <col min="4103" max="4103" width="8.5546875" style="879" customWidth="1"/>
    <col min="4104" max="4104" width="10" style="879" customWidth="1"/>
    <col min="4105" max="4175" width="8.6640625" style="879" customWidth="1"/>
    <col min="4176" max="4352" width="9.109375" style="879"/>
    <col min="4353" max="4354" width="13.33203125" style="879" customWidth="1"/>
    <col min="4355" max="4355" width="14.44140625" style="879" customWidth="1"/>
    <col min="4356" max="4356" width="12.109375" style="879" customWidth="1"/>
    <col min="4357" max="4357" width="5.109375" style="879" customWidth="1"/>
    <col min="4358" max="4358" width="8.109375" style="879" customWidth="1"/>
    <col min="4359" max="4359" width="8.5546875" style="879" customWidth="1"/>
    <col min="4360" max="4360" width="10" style="879" customWidth="1"/>
    <col min="4361" max="4431" width="8.6640625" style="879" customWidth="1"/>
    <col min="4432" max="4608" width="9.109375" style="879"/>
    <col min="4609" max="4610" width="13.33203125" style="879" customWidth="1"/>
    <col min="4611" max="4611" width="14.44140625" style="879" customWidth="1"/>
    <col min="4612" max="4612" width="12.109375" style="879" customWidth="1"/>
    <col min="4613" max="4613" width="5.109375" style="879" customWidth="1"/>
    <col min="4614" max="4614" width="8.109375" style="879" customWidth="1"/>
    <col min="4615" max="4615" width="8.5546875" style="879" customWidth="1"/>
    <col min="4616" max="4616" width="10" style="879" customWidth="1"/>
    <col min="4617" max="4687" width="8.6640625" style="879" customWidth="1"/>
    <col min="4688" max="4864" width="9.109375" style="879"/>
    <col min="4865" max="4866" width="13.33203125" style="879" customWidth="1"/>
    <col min="4867" max="4867" width="14.44140625" style="879" customWidth="1"/>
    <col min="4868" max="4868" width="12.109375" style="879" customWidth="1"/>
    <col min="4869" max="4869" width="5.109375" style="879" customWidth="1"/>
    <col min="4870" max="4870" width="8.109375" style="879" customWidth="1"/>
    <col min="4871" max="4871" width="8.5546875" style="879" customWidth="1"/>
    <col min="4872" max="4872" width="10" style="879" customWidth="1"/>
    <col min="4873" max="4943" width="8.6640625" style="879" customWidth="1"/>
    <col min="4944" max="5120" width="9.109375" style="879"/>
    <col min="5121" max="5122" width="13.33203125" style="879" customWidth="1"/>
    <col min="5123" max="5123" width="14.44140625" style="879" customWidth="1"/>
    <col min="5124" max="5124" width="12.109375" style="879" customWidth="1"/>
    <col min="5125" max="5125" width="5.109375" style="879" customWidth="1"/>
    <col min="5126" max="5126" width="8.109375" style="879" customWidth="1"/>
    <col min="5127" max="5127" width="8.5546875" style="879" customWidth="1"/>
    <col min="5128" max="5128" width="10" style="879" customWidth="1"/>
    <col min="5129" max="5199" width="8.6640625" style="879" customWidth="1"/>
    <col min="5200" max="5376" width="9.109375" style="879"/>
    <col min="5377" max="5378" width="13.33203125" style="879" customWidth="1"/>
    <col min="5379" max="5379" width="14.44140625" style="879" customWidth="1"/>
    <col min="5380" max="5380" width="12.109375" style="879" customWidth="1"/>
    <col min="5381" max="5381" width="5.109375" style="879" customWidth="1"/>
    <col min="5382" max="5382" width="8.109375" style="879" customWidth="1"/>
    <col min="5383" max="5383" width="8.5546875" style="879" customWidth="1"/>
    <col min="5384" max="5384" width="10" style="879" customWidth="1"/>
    <col min="5385" max="5455" width="8.6640625" style="879" customWidth="1"/>
    <col min="5456" max="5632" width="9.109375" style="879"/>
    <col min="5633" max="5634" width="13.33203125" style="879" customWidth="1"/>
    <col min="5635" max="5635" width="14.44140625" style="879" customWidth="1"/>
    <col min="5636" max="5636" width="12.109375" style="879" customWidth="1"/>
    <col min="5637" max="5637" width="5.109375" style="879" customWidth="1"/>
    <col min="5638" max="5638" width="8.109375" style="879" customWidth="1"/>
    <col min="5639" max="5639" width="8.5546875" style="879" customWidth="1"/>
    <col min="5640" max="5640" width="10" style="879" customWidth="1"/>
    <col min="5641" max="5711" width="8.6640625" style="879" customWidth="1"/>
    <col min="5712" max="5888" width="9.109375" style="879"/>
    <col min="5889" max="5890" width="13.33203125" style="879" customWidth="1"/>
    <col min="5891" max="5891" width="14.44140625" style="879" customWidth="1"/>
    <col min="5892" max="5892" width="12.109375" style="879" customWidth="1"/>
    <col min="5893" max="5893" width="5.109375" style="879" customWidth="1"/>
    <col min="5894" max="5894" width="8.109375" style="879" customWidth="1"/>
    <col min="5895" max="5895" width="8.5546875" style="879" customWidth="1"/>
    <col min="5896" max="5896" width="10" style="879" customWidth="1"/>
    <col min="5897" max="5967" width="8.6640625" style="879" customWidth="1"/>
    <col min="5968" max="6144" width="9.109375" style="879"/>
    <col min="6145" max="6146" width="13.33203125" style="879" customWidth="1"/>
    <col min="6147" max="6147" width="14.44140625" style="879" customWidth="1"/>
    <col min="6148" max="6148" width="12.109375" style="879" customWidth="1"/>
    <col min="6149" max="6149" width="5.109375" style="879" customWidth="1"/>
    <col min="6150" max="6150" width="8.109375" style="879" customWidth="1"/>
    <col min="6151" max="6151" width="8.5546875" style="879" customWidth="1"/>
    <col min="6152" max="6152" width="10" style="879" customWidth="1"/>
    <col min="6153" max="6223" width="8.6640625" style="879" customWidth="1"/>
    <col min="6224" max="6400" width="9.109375" style="879"/>
    <col min="6401" max="6402" width="13.33203125" style="879" customWidth="1"/>
    <col min="6403" max="6403" width="14.44140625" style="879" customWidth="1"/>
    <col min="6404" max="6404" width="12.109375" style="879" customWidth="1"/>
    <col min="6405" max="6405" width="5.109375" style="879" customWidth="1"/>
    <col min="6406" max="6406" width="8.109375" style="879" customWidth="1"/>
    <col min="6407" max="6407" width="8.5546875" style="879" customWidth="1"/>
    <col min="6408" max="6408" width="10" style="879" customWidth="1"/>
    <col min="6409" max="6479" width="8.6640625" style="879" customWidth="1"/>
    <col min="6480" max="6656" width="9.109375" style="879"/>
    <col min="6657" max="6658" width="13.33203125" style="879" customWidth="1"/>
    <col min="6659" max="6659" width="14.44140625" style="879" customWidth="1"/>
    <col min="6660" max="6660" width="12.109375" style="879" customWidth="1"/>
    <col min="6661" max="6661" width="5.109375" style="879" customWidth="1"/>
    <col min="6662" max="6662" width="8.109375" style="879" customWidth="1"/>
    <col min="6663" max="6663" width="8.5546875" style="879" customWidth="1"/>
    <col min="6664" max="6664" width="10" style="879" customWidth="1"/>
    <col min="6665" max="6735" width="8.6640625" style="879" customWidth="1"/>
    <col min="6736" max="6912" width="9.109375" style="879"/>
    <col min="6913" max="6914" width="13.33203125" style="879" customWidth="1"/>
    <col min="6915" max="6915" width="14.44140625" style="879" customWidth="1"/>
    <col min="6916" max="6916" width="12.109375" style="879" customWidth="1"/>
    <col min="6917" max="6917" width="5.109375" style="879" customWidth="1"/>
    <col min="6918" max="6918" width="8.109375" style="879" customWidth="1"/>
    <col min="6919" max="6919" width="8.5546875" style="879" customWidth="1"/>
    <col min="6920" max="6920" width="10" style="879" customWidth="1"/>
    <col min="6921" max="6991" width="8.6640625" style="879" customWidth="1"/>
    <col min="6992" max="7168" width="9.109375" style="879"/>
    <col min="7169" max="7170" width="13.33203125" style="879" customWidth="1"/>
    <col min="7171" max="7171" width="14.44140625" style="879" customWidth="1"/>
    <col min="7172" max="7172" width="12.109375" style="879" customWidth="1"/>
    <col min="7173" max="7173" width="5.109375" style="879" customWidth="1"/>
    <col min="7174" max="7174" width="8.109375" style="879" customWidth="1"/>
    <col min="7175" max="7175" width="8.5546875" style="879" customWidth="1"/>
    <col min="7176" max="7176" width="10" style="879" customWidth="1"/>
    <col min="7177" max="7247" width="8.6640625" style="879" customWidth="1"/>
    <col min="7248" max="7424" width="9.109375" style="879"/>
    <col min="7425" max="7426" width="13.33203125" style="879" customWidth="1"/>
    <col min="7427" max="7427" width="14.44140625" style="879" customWidth="1"/>
    <col min="7428" max="7428" width="12.109375" style="879" customWidth="1"/>
    <col min="7429" max="7429" width="5.109375" style="879" customWidth="1"/>
    <col min="7430" max="7430" width="8.109375" style="879" customWidth="1"/>
    <col min="7431" max="7431" width="8.5546875" style="879" customWidth="1"/>
    <col min="7432" max="7432" width="10" style="879" customWidth="1"/>
    <col min="7433" max="7503" width="8.6640625" style="879" customWidth="1"/>
    <col min="7504" max="7680" width="9.109375" style="879"/>
    <col min="7681" max="7682" width="13.33203125" style="879" customWidth="1"/>
    <col min="7683" max="7683" width="14.44140625" style="879" customWidth="1"/>
    <col min="7684" max="7684" width="12.109375" style="879" customWidth="1"/>
    <col min="7685" max="7685" width="5.109375" style="879" customWidth="1"/>
    <col min="7686" max="7686" width="8.109375" style="879" customWidth="1"/>
    <col min="7687" max="7687" width="8.5546875" style="879" customWidth="1"/>
    <col min="7688" max="7688" width="10" style="879" customWidth="1"/>
    <col min="7689" max="7759" width="8.6640625" style="879" customWidth="1"/>
    <col min="7760" max="7936" width="9.109375" style="879"/>
    <col min="7937" max="7938" width="13.33203125" style="879" customWidth="1"/>
    <col min="7939" max="7939" width="14.44140625" style="879" customWidth="1"/>
    <col min="7940" max="7940" width="12.109375" style="879" customWidth="1"/>
    <col min="7941" max="7941" width="5.109375" style="879" customWidth="1"/>
    <col min="7942" max="7942" width="8.109375" style="879" customWidth="1"/>
    <col min="7943" max="7943" width="8.5546875" style="879" customWidth="1"/>
    <col min="7944" max="7944" width="10" style="879" customWidth="1"/>
    <col min="7945" max="8015" width="8.6640625" style="879" customWidth="1"/>
    <col min="8016" max="8192" width="9.109375" style="879"/>
    <col min="8193" max="8194" width="13.33203125" style="879" customWidth="1"/>
    <col min="8195" max="8195" width="14.44140625" style="879" customWidth="1"/>
    <col min="8196" max="8196" width="12.109375" style="879" customWidth="1"/>
    <col min="8197" max="8197" width="5.109375" style="879" customWidth="1"/>
    <col min="8198" max="8198" width="8.109375" style="879" customWidth="1"/>
    <col min="8199" max="8199" width="8.5546875" style="879" customWidth="1"/>
    <col min="8200" max="8200" width="10" style="879" customWidth="1"/>
    <col min="8201" max="8271" width="8.6640625" style="879" customWidth="1"/>
    <col min="8272" max="8448" width="9.109375" style="879"/>
    <col min="8449" max="8450" width="13.33203125" style="879" customWidth="1"/>
    <col min="8451" max="8451" width="14.44140625" style="879" customWidth="1"/>
    <col min="8452" max="8452" width="12.109375" style="879" customWidth="1"/>
    <col min="8453" max="8453" width="5.109375" style="879" customWidth="1"/>
    <col min="8454" max="8454" width="8.109375" style="879" customWidth="1"/>
    <col min="8455" max="8455" width="8.5546875" style="879" customWidth="1"/>
    <col min="8456" max="8456" width="10" style="879" customWidth="1"/>
    <col min="8457" max="8527" width="8.6640625" style="879" customWidth="1"/>
    <col min="8528" max="8704" width="9.109375" style="879"/>
    <col min="8705" max="8706" width="13.33203125" style="879" customWidth="1"/>
    <col min="8707" max="8707" width="14.44140625" style="879" customWidth="1"/>
    <col min="8708" max="8708" width="12.109375" style="879" customWidth="1"/>
    <col min="8709" max="8709" width="5.109375" style="879" customWidth="1"/>
    <col min="8710" max="8710" width="8.109375" style="879" customWidth="1"/>
    <col min="8711" max="8711" width="8.5546875" style="879" customWidth="1"/>
    <col min="8712" max="8712" width="10" style="879" customWidth="1"/>
    <col min="8713" max="8783" width="8.6640625" style="879" customWidth="1"/>
    <col min="8784" max="8960" width="9.109375" style="879"/>
    <col min="8961" max="8962" width="13.33203125" style="879" customWidth="1"/>
    <col min="8963" max="8963" width="14.44140625" style="879" customWidth="1"/>
    <col min="8964" max="8964" width="12.109375" style="879" customWidth="1"/>
    <col min="8965" max="8965" width="5.109375" style="879" customWidth="1"/>
    <col min="8966" max="8966" width="8.109375" style="879" customWidth="1"/>
    <col min="8967" max="8967" width="8.5546875" style="879" customWidth="1"/>
    <col min="8968" max="8968" width="10" style="879" customWidth="1"/>
    <col min="8969" max="9039" width="8.6640625" style="879" customWidth="1"/>
    <col min="9040" max="9216" width="9.109375" style="879"/>
    <col min="9217" max="9218" width="13.33203125" style="879" customWidth="1"/>
    <col min="9219" max="9219" width="14.44140625" style="879" customWidth="1"/>
    <col min="9220" max="9220" width="12.109375" style="879" customWidth="1"/>
    <col min="9221" max="9221" width="5.109375" style="879" customWidth="1"/>
    <col min="9222" max="9222" width="8.109375" style="879" customWidth="1"/>
    <col min="9223" max="9223" width="8.5546875" style="879" customWidth="1"/>
    <col min="9224" max="9224" width="10" style="879" customWidth="1"/>
    <col min="9225" max="9295" width="8.6640625" style="879" customWidth="1"/>
    <col min="9296" max="9472" width="9.109375" style="879"/>
    <col min="9473" max="9474" width="13.33203125" style="879" customWidth="1"/>
    <col min="9475" max="9475" width="14.44140625" style="879" customWidth="1"/>
    <col min="9476" max="9476" width="12.109375" style="879" customWidth="1"/>
    <col min="9477" max="9477" width="5.109375" style="879" customWidth="1"/>
    <col min="9478" max="9478" width="8.109375" style="879" customWidth="1"/>
    <col min="9479" max="9479" width="8.5546875" style="879" customWidth="1"/>
    <col min="9480" max="9480" width="10" style="879" customWidth="1"/>
    <col min="9481" max="9551" width="8.6640625" style="879" customWidth="1"/>
    <col min="9552" max="9728" width="9.109375" style="879"/>
    <col min="9729" max="9730" width="13.33203125" style="879" customWidth="1"/>
    <col min="9731" max="9731" width="14.44140625" style="879" customWidth="1"/>
    <col min="9732" max="9732" width="12.109375" style="879" customWidth="1"/>
    <col min="9733" max="9733" width="5.109375" style="879" customWidth="1"/>
    <col min="9734" max="9734" width="8.109375" style="879" customWidth="1"/>
    <col min="9735" max="9735" width="8.5546875" style="879" customWidth="1"/>
    <col min="9736" max="9736" width="10" style="879" customWidth="1"/>
    <col min="9737" max="9807" width="8.6640625" style="879" customWidth="1"/>
    <col min="9808" max="9984" width="9.109375" style="879"/>
    <col min="9985" max="9986" width="13.33203125" style="879" customWidth="1"/>
    <col min="9987" max="9987" width="14.44140625" style="879" customWidth="1"/>
    <col min="9988" max="9988" width="12.109375" style="879" customWidth="1"/>
    <col min="9989" max="9989" width="5.109375" style="879" customWidth="1"/>
    <col min="9990" max="9990" width="8.109375" style="879" customWidth="1"/>
    <col min="9991" max="9991" width="8.5546875" style="879" customWidth="1"/>
    <col min="9992" max="9992" width="10" style="879" customWidth="1"/>
    <col min="9993" max="10063" width="8.6640625" style="879" customWidth="1"/>
    <col min="10064" max="10240" width="9.109375" style="879"/>
    <col min="10241" max="10242" width="13.33203125" style="879" customWidth="1"/>
    <col min="10243" max="10243" width="14.44140625" style="879" customWidth="1"/>
    <col min="10244" max="10244" width="12.109375" style="879" customWidth="1"/>
    <col min="10245" max="10245" width="5.109375" style="879" customWidth="1"/>
    <col min="10246" max="10246" width="8.109375" style="879" customWidth="1"/>
    <col min="10247" max="10247" width="8.5546875" style="879" customWidth="1"/>
    <col min="10248" max="10248" width="10" style="879" customWidth="1"/>
    <col min="10249" max="10319" width="8.6640625" style="879" customWidth="1"/>
    <col min="10320" max="10496" width="9.109375" style="879"/>
    <col min="10497" max="10498" width="13.33203125" style="879" customWidth="1"/>
    <col min="10499" max="10499" width="14.44140625" style="879" customWidth="1"/>
    <col min="10500" max="10500" width="12.109375" style="879" customWidth="1"/>
    <col min="10501" max="10501" width="5.109375" style="879" customWidth="1"/>
    <col min="10502" max="10502" width="8.109375" style="879" customWidth="1"/>
    <col min="10503" max="10503" width="8.5546875" style="879" customWidth="1"/>
    <col min="10504" max="10504" width="10" style="879" customWidth="1"/>
    <col min="10505" max="10575" width="8.6640625" style="879" customWidth="1"/>
    <col min="10576" max="10752" width="9.109375" style="879"/>
    <col min="10753" max="10754" width="13.33203125" style="879" customWidth="1"/>
    <col min="10755" max="10755" width="14.44140625" style="879" customWidth="1"/>
    <col min="10756" max="10756" width="12.109375" style="879" customWidth="1"/>
    <col min="10757" max="10757" width="5.109375" style="879" customWidth="1"/>
    <col min="10758" max="10758" width="8.109375" style="879" customWidth="1"/>
    <col min="10759" max="10759" width="8.5546875" style="879" customWidth="1"/>
    <col min="10760" max="10760" width="10" style="879" customWidth="1"/>
    <col min="10761" max="10831" width="8.6640625" style="879" customWidth="1"/>
    <col min="10832" max="11008" width="9.109375" style="879"/>
    <col min="11009" max="11010" width="13.33203125" style="879" customWidth="1"/>
    <col min="11011" max="11011" width="14.44140625" style="879" customWidth="1"/>
    <col min="11012" max="11012" width="12.109375" style="879" customWidth="1"/>
    <col min="11013" max="11013" width="5.109375" style="879" customWidth="1"/>
    <col min="11014" max="11014" width="8.109375" style="879" customWidth="1"/>
    <col min="11015" max="11015" width="8.5546875" style="879" customWidth="1"/>
    <col min="11016" max="11016" width="10" style="879" customWidth="1"/>
    <col min="11017" max="11087" width="8.6640625" style="879" customWidth="1"/>
    <col min="11088" max="11264" width="9.109375" style="879"/>
    <col min="11265" max="11266" width="13.33203125" style="879" customWidth="1"/>
    <col min="11267" max="11267" width="14.44140625" style="879" customWidth="1"/>
    <col min="11268" max="11268" width="12.109375" style="879" customWidth="1"/>
    <col min="11269" max="11269" width="5.109375" style="879" customWidth="1"/>
    <col min="11270" max="11270" width="8.109375" style="879" customWidth="1"/>
    <col min="11271" max="11271" width="8.5546875" style="879" customWidth="1"/>
    <col min="11272" max="11272" width="10" style="879" customWidth="1"/>
    <col min="11273" max="11343" width="8.6640625" style="879" customWidth="1"/>
    <col min="11344" max="11520" width="9.109375" style="879"/>
    <col min="11521" max="11522" width="13.33203125" style="879" customWidth="1"/>
    <col min="11523" max="11523" width="14.44140625" style="879" customWidth="1"/>
    <col min="11524" max="11524" width="12.109375" style="879" customWidth="1"/>
    <col min="11525" max="11525" width="5.109375" style="879" customWidth="1"/>
    <col min="11526" max="11526" width="8.109375" style="879" customWidth="1"/>
    <col min="11527" max="11527" width="8.5546875" style="879" customWidth="1"/>
    <col min="11528" max="11528" width="10" style="879" customWidth="1"/>
    <col min="11529" max="11599" width="8.6640625" style="879" customWidth="1"/>
    <col min="11600" max="11776" width="9.109375" style="879"/>
    <col min="11777" max="11778" width="13.33203125" style="879" customWidth="1"/>
    <col min="11779" max="11779" width="14.44140625" style="879" customWidth="1"/>
    <col min="11780" max="11780" width="12.109375" style="879" customWidth="1"/>
    <col min="11781" max="11781" width="5.109375" style="879" customWidth="1"/>
    <col min="11782" max="11782" width="8.109375" style="879" customWidth="1"/>
    <col min="11783" max="11783" width="8.5546875" style="879" customWidth="1"/>
    <col min="11784" max="11784" width="10" style="879" customWidth="1"/>
    <col min="11785" max="11855" width="8.6640625" style="879" customWidth="1"/>
    <col min="11856" max="12032" width="9.109375" style="879"/>
    <col min="12033" max="12034" width="13.33203125" style="879" customWidth="1"/>
    <col min="12035" max="12035" width="14.44140625" style="879" customWidth="1"/>
    <col min="12036" max="12036" width="12.109375" style="879" customWidth="1"/>
    <col min="12037" max="12037" width="5.109375" style="879" customWidth="1"/>
    <col min="12038" max="12038" width="8.109375" style="879" customWidth="1"/>
    <col min="12039" max="12039" width="8.5546875" style="879" customWidth="1"/>
    <col min="12040" max="12040" width="10" style="879" customWidth="1"/>
    <col min="12041" max="12111" width="8.6640625" style="879" customWidth="1"/>
    <col min="12112" max="12288" width="9.109375" style="879"/>
    <col min="12289" max="12290" width="13.33203125" style="879" customWidth="1"/>
    <col min="12291" max="12291" width="14.44140625" style="879" customWidth="1"/>
    <col min="12292" max="12292" width="12.109375" style="879" customWidth="1"/>
    <col min="12293" max="12293" width="5.109375" style="879" customWidth="1"/>
    <col min="12294" max="12294" width="8.109375" style="879" customWidth="1"/>
    <col min="12295" max="12295" width="8.5546875" style="879" customWidth="1"/>
    <col min="12296" max="12296" width="10" style="879" customWidth="1"/>
    <col min="12297" max="12367" width="8.6640625" style="879" customWidth="1"/>
    <col min="12368" max="12544" width="9.109375" style="879"/>
    <col min="12545" max="12546" width="13.33203125" style="879" customWidth="1"/>
    <col min="12547" max="12547" width="14.44140625" style="879" customWidth="1"/>
    <col min="12548" max="12548" width="12.109375" style="879" customWidth="1"/>
    <col min="12549" max="12549" width="5.109375" style="879" customWidth="1"/>
    <col min="12550" max="12550" width="8.109375" style="879" customWidth="1"/>
    <col min="12551" max="12551" width="8.5546875" style="879" customWidth="1"/>
    <col min="12552" max="12552" width="10" style="879" customWidth="1"/>
    <col min="12553" max="12623" width="8.6640625" style="879" customWidth="1"/>
    <col min="12624" max="12800" width="9.109375" style="879"/>
    <col min="12801" max="12802" width="13.33203125" style="879" customWidth="1"/>
    <col min="12803" max="12803" width="14.44140625" style="879" customWidth="1"/>
    <col min="12804" max="12804" width="12.109375" style="879" customWidth="1"/>
    <col min="12805" max="12805" width="5.109375" style="879" customWidth="1"/>
    <col min="12806" max="12806" width="8.109375" style="879" customWidth="1"/>
    <col min="12807" max="12807" width="8.5546875" style="879" customWidth="1"/>
    <col min="12808" max="12808" width="10" style="879" customWidth="1"/>
    <col min="12809" max="12879" width="8.6640625" style="879" customWidth="1"/>
    <col min="12880" max="13056" width="9.109375" style="879"/>
    <col min="13057" max="13058" width="13.33203125" style="879" customWidth="1"/>
    <col min="13059" max="13059" width="14.44140625" style="879" customWidth="1"/>
    <col min="13060" max="13060" width="12.109375" style="879" customWidth="1"/>
    <col min="13061" max="13061" width="5.109375" style="879" customWidth="1"/>
    <col min="13062" max="13062" width="8.109375" style="879" customWidth="1"/>
    <col min="13063" max="13063" width="8.5546875" style="879" customWidth="1"/>
    <col min="13064" max="13064" width="10" style="879" customWidth="1"/>
    <col min="13065" max="13135" width="8.6640625" style="879" customWidth="1"/>
    <col min="13136" max="13312" width="9.109375" style="879"/>
    <col min="13313" max="13314" width="13.33203125" style="879" customWidth="1"/>
    <col min="13315" max="13315" width="14.44140625" style="879" customWidth="1"/>
    <col min="13316" max="13316" width="12.109375" style="879" customWidth="1"/>
    <col min="13317" max="13317" width="5.109375" style="879" customWidth="1"/>
    <col min="13318" max="13318" width="8.109375" style="879" customWidth="1"/>
    <col min="13319" max="13319" width="8.5546875" style="879" customWidth="1"/>
    <col min="13320" max="13320" width="10" style="879" customWidth="1"/>
    <col min="13321" max="13391" width="8.6640625" style="879" customWidth="1"/>
    <col min="13392" max="13568" width="9.109375" style="879"/>
    <col min="13569" max="13570" width="13.33203125" style="879" customWidth="1"/>
    <col min="13571" max="13571" width="14.44140625" style="879" customWidth="1"/>
    <col min="13572" max="13572" width="12.109375" style="879" customWidth="1"/>
    <col min="13573" max="13573" width="5.109375" style="879" customWidth="1"/>
    <col min="13574" max="13574" width="8.109375" style="879" customWidth="1"/>
    <col min="13575" max="13575" width="8.5546875" style="879" customWidth="1"/>
    <col min="13576" max="13576" width="10" style="879" customWidth="1"/>
    <col min="13577" max="13647" width="8.6640625" style="879" customWidth="1"/>
    <col min="13648" max="13824" width="9.109375" style="879"/>
    <col min="13825" max="13826" width="13.33203125" style="879" customWidth="1"/>
    <col min="13827" max="13827" width="14.44140625" style="879" customWidth="1"/>
    <col min="13828" max="13828" width="12.109375" style="879" customWidth="1"/>
    <col min="13829" max="13829" width="5.109375" style="879" customWidth="1"/>
    <col min="13830" max="13830" width="8.109375" style="879" customWidth="1"/>
    <col min="13831" max="13831" width="8.5546875" style="879" customWidth="1"/>
    <col min="13832" max="13832" width="10" style="879" customWidth="1"/>
    <col min="13833" max="13903" width="8.6640625" style="879" customWidth="1"/>
    <col min="13904" max="14080" width="9.109375" style="879"/>
    <col min="14081" max="14082" width="13.33203125" style="879" customWidth="1"/>
    <col min="14083" max="14083" width="14.44140625" style="879" customWidth="1"/>
    <col min="14084" max="14084" width="12.109375" style="879" customWidth="1"/>
    <col min="14085" max="14085" width="5.109375" style="879" customWidth="1"/>
    <col min="14086" max="14086" width="8.109375" style="879" customWidth="1"/>
    <col min="14087" max="14087" width="8.5546875" style="879" customWidth="1"/>
    <col min="14088" max="14088" width="10" style="879" customWidth="1"/>
    <col min="14089" max="14159" width="8.6640625" style="879" customWidth="1"/>
    <col min="14160" max="14336" width="9.109375" style="879"/>
    <col min="14337" max="14338" width="13.33203125" style="879" customWidth="1"/>
    <col min="14339" max="14339" width="14.44140625" style="879" customWidth="1"/>
    <col min="14340" max="14340" width="12.109375" style="879" customWidth="1"/>
    <col min="14341" max="14341" width="5.109375" style="879" customWidth="1"/>
    <col min="14342" max="14342" width="8.109375" style="879" customWidth="1"/>
    <col min="14343" max="14343" width="8.5546875" style="879" customWidth="1"/>
    <col min="14344" max="14344" width="10" style="879" customWidth="1"/>
    <col min="14345" max="14415" width="8.6640625" style="879" customWidth="1"/>
    <col min="14416" max="14592" width="9.109375" style="879"/>
    <col min="14593" max="14594" width="13.33203125" style="879" customWidth="1"/>
    <col min="14595" max="14595" width="14.44140625" style="879" customWidth="1"/>
    <col min="14596" max="14596" width="12.109375" style="879" customWidth="1"/>
    <col min="14597" max="14597" width="5.109375" style="879" customWidth="1"/>
    <col min="14598" max="14598" width="8.109375" style="879" customWidth="1"/>
    <col min="14599" max="14599" width="8.5546875" style="879" customWidth="1"/>
    <col min="14600" max="14600" width="10" style="879" customWidth="1"/>
    <col min="14601" max="14671" width="8.6640625" style="879" customWidth="1"/>
    <col min="14672" max="14848" width="9.109375" style="879"/>
    <col min="14849" max="14850" width="13.33203125" style="879" customWidth="1"/>
    <col min="14851" max="14851" width="14.44140625" style="879" customWidth="1"/>
    <col min="14852" max="14852" width="12.109375" style="879" customWidth="1"/>
    <col min="14853" max="14853" width="5.109375" style="879" customWidth="1"/>
    <col min="14854" max="14854" width="8.109375" style="879" customWidth="1"/>
    <col min="14855" max="14855" width="8.5546875" style="879" customWidth="1"/>
    <col min="14856" max="14856" width="10" style="879" customWidth="1"/>
    <col min="14857" max="14927" width="8.6640625" style="879" customWidth="1"/>
    <col min="14928" max="15104" width="9.109375" style="879"/>
    <col min="15105" max="15106" width="13.33203125" style="879" customWidth="1"/>
    <col min="15107" max="15107" width="14.44140625" style="879" customWidth="1"/>
    <col min="15108" max="15108" width="12.109375" style="879" customWidth="1"/>
    <col min="15109" max="15109" width="5.109375" style="879" customWidth="1"/>
    <col min="15110" max="15110" width="8.109375" style="879" customWidth="1"/>
    <col min="15111" max="15111" width="8.5546875" style="879" customWidth="1"/>
    <col min="15112" max="15112" width="10" style="879" customWidth="1"/>
    <col min="15113" max="15183" width="8.6640625" style="879" customWidth="1"/>
    <col min="15184" max="15360" width="9.109375" style="879"/>
    <col min="15361" max="15362" width="13.33203125" style="879" customWidth="1"/>
    <col min="15363" max="15363" width="14.44140625" style="879" customWidth="1"/>
    <col min="15364" max="15364" width="12.109375" style="879" customWidth="1"/>
    <col min="15365" max="15365" width="5.109375" style="879" customWidth="1"/>
    <col min="15366" max="15366" width="8.109375" style="879" customWidth="1"/>
    <col min="15367" max="15367" width="8.5546875" style="879" customWidth="1"/>
    <col min="15368" max="15368" width="10" style="879" customWidth="1"/>
    <col min="15369" max="15439" width="8.6640625" style="879" customWidth="1"/>
    <col min="15440" max="15616" width="9.109375" style="879"/>
    <col min="15617" max="15618" width="13.33203125" style="879" customWidth="1"/>
    <col min="15619" max="15619" width="14.44140625" style="879" customWidth="1"/>
    <col min="15620" max="15620" width="12.109375" style="879" customWidth="1"/>
    <col min="15621" max="15621" width="5.109375" style="879" customWidth="1"/>
    <col min="15622" max="15622" width="8.109375" style="879" customWidth="1"/>
    <col min="15623" max="15623" width="8.5546875" style="879" customWidth="1"/>
    <col min="15624" max="15624" width="10" style="879" customWidth="1"/>
    <col min="15625" max="15695" width="8.6640625" style="879" customWidth="1"/>
    <col min="15696" max="15872" width="9.109375" style="879"/>
    <col min="15873" max="15874" width="13.33203125" style="879" customWidth="1"/>
    <col min="15875" max="15875" width="14.44140625" style="879" customWidth="1"/>
    <col min="15876" max="15876" width="12.109375" style="879" customWidth="1"/>
    <col min="15877" max="15877" width="5.109375" style="879" customWidth="1"/>
    <col min="15878" max="15878" width="8.109375" style="879" customWidth="1"/>
    <col min="15879" max="15879" width="8.5546875" style="879" customWidth="1"/>
    <col min="15880" max="15880" width="10" style="879" customWidth="1"/>
    <col min="15881" max="15951" width="8.6640625" style="879" customWidth="1"/>
    <col min="15952" max="16128" width="9.109375" style="879"/>
    <col min="16129" max="16130" width="13.33203125" style="879" customWidth="1"/>
    <col min="16131" max="16131" width="14.44140625" style="879" customWidth="1"/>
    <col min="16132" max="16132" width="12.109375" style="879" customWidth="1"/>
    <col min="16133" max="16133" width="5.109375" style="879" customWidth="1"/>
    <col min="16134" max="16134" width="8.109375" style="879" customWidth="1"/>
    <col min="16135" max="16135" width="8.5546875" style="879" customWidth="1"/>
    <col min="16136" max="16136" width="10" style="879" customWidth="1"/>
    <col min="16137" max="16207" width="8.6640625" style="879" customWidth="1"/>
    <col min="16208" max="16384" width="9.109375" style="879"/>
  </cols>
  <sheetData>
    <row r="1" spans="1:84" s="710" customFormat="1" ht="26.25" customHeight="1">
      <c r="A1" s="1500" t="s">
        <v>169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  <c r="N1" s="1500"/>
      <c r="O1" s="1500"/>
      <c r="P1" s="1500"/>
      <c r="Q1" s="1500"/>
      <c r="R1" s="1500"/>
      <c r="S1" s="1500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  <c r="AK1" s="1500"/>
      <c r="AL1" s="1500"/>
      <c r="AM1" s="1500"/>
      <c r="AN1" s="1500"/>
      <c r="AO1" s="1500"/>
      <c r="AP1" s="1500"/>
      <c r="AQ1" s="1500"/>
      <c r="BV1" s="711"/>
      <c r="BW1" s="711"/>
      <c r="BX1" s="711"/>
      <c r="BY1" s="712"/>
      <c r="BZ1" s="711"/>
      <c r="CA1" s="711"/>
      <c r="CB1" s="711"/>
      <c r="CC1" s="711"/>
    </row>
    <row r="2" spans="1:84" s="719" customFormat="1" ht="28.2">
      <c r="A2" s="710"/>
      <c r="B2" s="711"/>
      <c r="C2" s="711"/>
      <c r="D2" s="711"/>
      <c r="E2" s="711"/>
      <c r="F2" s="713"/>
      <c r="G2" s="711"/>
      <c r="H2" s="711"/>
      <c r="I2" s="710"/>
      <c r="J2" s="710"/>
      <c r="K2" s="714"/>
      <c r="L2" s="714"/>
      <c r="M2" s="714"/>
      <c r="N2" s="715"/>
      <c r="O2" s="711"/>
      <c r="P2" s="711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6" t="s">
        <v>4</v>
      </c>
      <c r="AN2" s="1501">
        <v>43453</v>
      </c>
      <c r="AO2" s="1501"/>
      <c r="AP2" s="1501"/>
      <c r="AQ2" s="1501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7"/>
      <c r="BW2" s="711"/>
      <c r="BX2" s="1502"/>
      <c r="BY2" s="1502"/>
      <c r="BZ2" s="1502"/>
      <c r="CA2" s="1502"/>
      <c r="CB2" s="718"/>
      <c r="CC2" s="718"/>
    </row>
    <row r="3" spans="1:84" s="719" customFormat="1" ht="17.399999999999999" thickBot="1">
      <c r="A3" s="710"/>
      <c r="B3" s="711"/>
      <c r="C3" s="711"/>
      <c r="D3" s="711"/>
      <c r="E3" s="711"/>
      <c r="F3" s="713"/>
      <c r="G3" s="711"/>
      <c r="H3" s="711"/>
      <c r="I3" s="720"/>
      <c r="J3" s="710"/>
      <c r="K3" s="711"/>
      <c r="L3" s="720"/>
      <c r="M3" s="710"/>
      <c r="N3" s="711"/>
      <c r="O3" s="720"/>
      <c r="P3" s="710"/>
      <c r="Q3" s="711"/>
      <c r="R3" s="720"/>
      <c r="S3" s="710"/>
      <c r="T3" s="711"/>
      <c r="U3" s="720"/>
      <c r="V3" s="710"/>
      <c r="W3" s="711"/>
      <c r="X3" s="720"/>
      <c r="Y3" s="710"/>
      <c r="Z3" s="711"/>
      <c r="AA3" s="720"/>
      <c r="AB3" s="710"/>
      <c r="AC3" s="711"/>
      <c r="AD3" s="720"/>
      <c r="AE3" s="710"/>
      <c r="AF3" s="711"/>
      <c r="AG3" s="720"/>
      <c r="AH3" s="710"/>
      <c r="AI3" s="711"/>
      <c r="AJ3" s="720"/>
      <c r="AK3" s="710"/>
      <c r="AL3" s="711"/>
      <c r="AM3" s="720"/>
      <c r="AN3" s="710"/>
      <c r="AO3" s="711"/>
      <c r="AP3" s="72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1"/>
      <c r="BY3" s="711"/>
      <c r="BZ3" s="1503"/>
      <c r="CA3" s="1503"/>
      <c r="CB3" s="718"/>
      <c r="CC3" s="718"/>
    </row>
    <row r="4" spans="1:84" s="719" customFormat="1" ht="16.5" customHeight="1" thickBot="1">
      <c r="A4" s="1504" t="s">
        <v>5</v>
      </c>
      <c r="B4" s="1505"/>
      <c r="C4" s="1505"/>
      <c r="D4" s="1505"/>
      <c r="E4" s="1505"/>
      <c r="F4" s="1505"/>
      <c r="G4" s="1506"/>
      <c r="H4" s="1507" t="s">
        <v>170</v>
      </c>
      <c r="I4" s="1508"/>
      <c r="J4" s="1509"/>
      <c r="K4" s="1507" t="s">
        <v>171</v>
      </c>
      <c r="L4" s="1508"/>
      <c r="M4" s="1509"/>
      <c r="N4" s="1507" t="s">
        <v>172</v>
      </c>
      <c r="O4" s="1508"/>
      <c r="P4" s="1509"/>
      <c r="Q4" s="1507" t="s">
        <v>173</v>
      </c>
      <c r="R4" s="1508"/>
      <c r="S4" s="1509"/>
      <c r="T4" s="1507" t="s">
        <v>174</v>
      </c>
      <c r="U4" s="1508"/>
      <c r="V4" s="1509"/>
      <c r="W4" s="1507" t="s">
        <v>175</v>
      </c>
      <c r="X4" s="1508"/>
      <c r="Y4" s="1509"/>
      <c r="Z4" s="1507" t="s">
        <v>176</v>
      </c>
      <c r="AA4" s="1508"/>
      <c r="AB4" s="1509"/>
      <c r="AC4" s="1507" t="s">
        <v>177</v>
      </c>
      <c r="AD4" s="1508"/>
      <c r="AE4" s="1509"/>
      <c r="AF4" s="1507" t="s">
        <v>178</v>
      </c>
      <c r="AG4" s="1508"/>
      <c r="AH4" s="1509"/>
      <c r="AI4" s="1507" t="s">
        <v>179</v>
      </c>
      <c r="AJ4" s="1508"/>
      <c r="AK4" s="1509"/>
      <c r="AL4" s="1507" t="s">
        <v>180</v>
      </c>
      <c r="AM4" s="1508"/>
      <c r="AN4" s="1509"/>
      <c r="AO4" s="1507" t="s">
        <v>181</v>
      </c>
      <c r="AP4" s="1508"/>
      <c r="AQ4" s="1509"/>
      <c r="BX4" s="718"/>
      <c r="BY4" s="718"/>
      <c r="BZ4" s="718"/>
      <c r="CA4" s="718"/>
      <c r="CB4" s="718"/>
      <c r="CC4" s="718"/>
    </row>
    <row r="5" spans="1:84" s="719" customFormat="1" ht="16.5" customHeight="1">
      <c r="A5" s="1510" t="s">
        <v>182</v>
      </c>
      <c r="B5" s="1511"/>
      <c r="C5" s="1514" t="s">
        <v>183</v>
      </c>
      <c r="D5" s="1516"/>
      <c r="E5" s="1517"/>
      <c r="F5" s="1517"/>
      <c r="G5" s="1518"/>
      <c r="H5" s="721" t="s">
        <v>9</v>
      </c>
      <c r="I5" s="722" t="s">
        <v>10</v>
      </c>
      <c r="J5" s="723" t="s">
        <v>11</v>
      </c>
      <c r="K5" s="721" t="s">
        <v>9</v>
      </c>
      <c r="L5" s="722" t="s">
        <v>10</v>
      </c>
      <c r="M5" s="723" t="s">
        <v>11</v>
      </c>
      <c r="N5" s="721" t="s">
        <v>9</v>
      </c>
      <c r="O5" s="722" t="s">
        <v>10</v>
      </c>
      <c r="P5" s="723" t="s">
        <v>11</v>
      </c>
      <c r="Q5" s="721" t="s">
        <v>9</v>
      </c>
      <c r="R5" s="722" t="s">
        <v>10</v>
      </c>
      <c r="S5" s="723" t="s">
        <v>11</v>
      </c>
      <c r="T5" s="721" t="s">
        <v>9</v>
      </c>
      <c r="U5" s="722" t="s">
        <v>10</v>
      </c>
      <c r="V5" s="723" t="s">
        <v>11</v>
      </c>
      <c r="W5" s="721" t="s">
        <v>9</v>
      </c>
      <c r="X5" s="722" t="s">
        <v>10</v>
      </c>
      <c r="Y5" s="723" t="s">
        <v>11</v>
      </c>
      <c r="Z5" s="721" t="s">
        <v>9</v>
      </c>
      <c r="AA5" s="722" t="s">
        <v>10</v>
      </c>
      <c r="AB5" s="723" t="s">
        <v>11</v>
      </c>
      <c r="AC5" s="721" t="s">
        <v>9</v>
      </c>
      <c r="AD5" s="722" t="s">
        <v>10</v>
      </c>
      <c r="AE5" s="723" t="s">
        <v>11</v>
      </c>
      <c r="AF5" s="721" t="s">
        <v>9</v>
      </c>
      <c r="AG5" s="722" t="s">
        <v>10</v>
      </c>
      <c r="AH5" s="723" t="s">
        <v>11</v>
      </c>
      <c r="AI5" s="721" t="s">
        <v>9</v>
      </c>
      <c r="AJ5" s="722" t="s">
        <v>10</v>
      </c>
      <c r="AK5" s="723" t="s">
        <v>11</v>
      </c>
      <c r="AL5" s="721" t="s">
        <v>9</v>
      </c>
      <c r="AM5" s="722" t="s">
        <v>10</v>
      </c>
      <c r="AN5" s="723" t="s">
        <v>11</v>
      </c>
      <c r="AO5" s="721" t="s">
        <v>9</v>
      </c>
      <c r="AP5" s="722" t="s">
        <v>10</v>
      </c>
      <c r="AQ5" s="723" t="s">
        <v>11</v>
      </c>
    </row>
    <row r="6" spans="1:84" s="719" customFormat="1" ht="16.5" customHeight="1" thickBot="1">
      <c r="A6" s="1512"/>
      <c r="B6" s="1513"/>
      <c r="C6" s="1515"/>
      <c r="D6" s="1519"/>
      <c r="E6" s="1520"/>
      <c r="F6" s="1520"/>
      <c r="G6" s="1521"/>
      <c r="H6" s="724" t="s">
        <v>14</v>
      </c>
      <c r="I6" s="725" t="s">
        <v>15</v>
      </c>
      <c r="J6" s="726" t="s">
        <v>70</v>
      </c>
      <c r="K6" s="727" t="s">
        <v>14</v>
      </c>
      <c r="L6" s="728" t="s">
        <v>15</v>
      </c>
      <c r="M6" s="729" t="s">
        <v>70</v>
      </c>
      <c r="N6" s="727" t="s">
        <v>14</v>
      </c>
      <c r="O6" s="728" t="s">
        <v>15</v>
      </c>
      <c r="P6" s="729" t="s">
        <v>70</v>
      </c>
      <c r="Q6" s="727" t="s">
        <v>14</v>
      </c>
      <c r="R6" s="728" t="s">
        <v>15</v>
      </c>
      <c r="S6" s="729" t="s">
        <v>70</v>
      </c>
      <c r="T6" s="727" t="s">
        <v>14</v>
      </c>
      <c r="U6" s="728" t="s">
        <v>15</v>
      </c>
      <c r="V6" s="729" t="s">
        <v>70</v>
      </c>
      <c r="W6" s="727" t="s">
        <v>14</v>
      </c>
      <c r="X6" s="728" t="s">
        <v>15</v>
      </c>
      <c r="Y6" s="729" t="s">
        <v>70</v>
      </c>
      <c r="Z6" s="727" t="s">
        <v>14</v>
      </c>
      <c r="AA6" s="728" t="s">
        <v>15</v>
      </c>
      <c r="AB6" s="729" t="s">
        <v>70</v>
      </c>
      <c r="AC6" s="727" t="s">
        <v>14</v>
      </c>
      <c r="AD6" s="728" t="s">
        <v>15</v>
      </c>
      <c r="AE6" s="729" t="s">
        <v>70</v>
      </c>
      <c r="AF6" s="727" t="s">
        <v>14</v>
      </c>
      <c r="AG6" s="728" t="s">
        <v>15</v>
      </c>
      <c r="AH6" s="729" t="s">
        <v>70</v>
      </c>
      <c r="AI6" s="727" t="s">
        <v>14</v>
      </c>
      <c r="AJ6" s="728" t="s">
        <v>15</v>
      </c>
      <c r="AK6" s="729" t="s">
        <v>70</v>
      </c>
      <c r="AL6" s="727" t="s">
        <v>14</v>
      </c>
      <c r="AM6" s="728" t="s">
        <v>15</v>
      </c>
      <c r="AN6" s="729" t="s">
        <v>70</v>
      </c>
      <c r="AO6" s="727" t="s">
        <v>14</v>
      </c>
      <c r="AP6" s="728" t="s">
        <v>15</v>
      </c>
      <c r="AQ6" s="729" t="s">
        <v>70</v>
      </c>
    </row>
    <row r="7" spans="1:84" s="710" customFormat="1" ht="16.5" customHeight="1">
      <c r="A7" s="1522" t="s">
        <v>20</v>
      </c>
      <c r="B7" s="1523"/>
      <c r="C7" s="1528">
        <v>10</v>
      </c>
      <c r="D7" s="1531" t="s">
        <v>18</v>
      </c>
      <c r="E7" s="1532"/>
      <c r="F7" s="1535" t="s">
        <v>184</v>
      </c>
      <c r="G7" s="1536"/>
      <c r="H7" s="730">
        <f>SQRT(I7^2+J7^2)*1000/(SQRT(3)*H10)</f>
        <v>61.613271709386666</v>
      </c>
      <c r="I7" s="731">
        <v>3.5</v>
      </c>
      <c r="J7" s="732">
        <v>1.4812000000000001</v>
      </c>
      <c r="K7" s="730">
        <f>SQRT(L7^2+M7^2)*1000/(SQRT(3)*K10)</f>
        <v>61.474187550773102</v>
      </c>
      <c r="L7" s="731">
        <v>3.4916</v>
      </c>
      <c r="M7" s="732">
        <v>1.4784000000000002</v>
      </c>
      <c r="N7" s="730">
        <f>SQRT(O7^2+P7^2)*1000/(SQRT(3)*N10)</f>
        <v>61.639194741033613</v>
      </c>
      <c r="O7" s="731">
        <v>3.5</v>
      </c>
      <c r="P7" s="732">
        <v>1.4784000000000002</v>
      </c>
      <c r="Q7" s="730">
        <f>SQRT(R7^2+S7^2)*1000/(SQRT(3)*Q10)</f>
        <v>61.938180357636419</v>
      </c>
      <c r="R7" s="731">
        <v>3.5139999999999998</v>
      </c>
      <c r="S7" s="732">
        <v>1.4825999999999999</v>
      </c>
      <c r="T7" s="730">
        <f>SQRT(U7^2+V7^2)*1000/(SQRT(3)*T10)</f>
        <v>62.13711388899673</v>
      </c>
      <c r="U7" s="731">
        <v>3.5238</v>
      </c>
      <c r="V7" s="732">
        <v>1.4755999999999998</v>
      </c>
      <c r="W7" s="730">
        <f>SQRT(X7^2+Y7^2)*1000/(SQRT(3)*W10)</f>
        <v>62.270754229177264</v>
      </c>
      <c r="X7" s="731">
        <v>3.5266000000000002</v>
      </c>
      <c r="Y7" s="732">
        <v>1.4770000000000001</v>
      </c>
      <c r="Z7" s="730">
        <f>SQRT(AA7^2+AB7^2)*1000/(SQRT(3)*Z10)</f>
        <v>62.705507120188507</v>
      </c>
      <c r="AA7" s="731">
        <v>3.5448000000000004</v>
      </c>
      <c r="AB7" s="732">
        <v>1.4895999999999998</v>
      </c>
      <c r="AC7" s="730">
        <f>SQRT(AD7^2+AE7^2)*1000/(SQRT(3)*AC10)</f>
        <v>62.387371434988985</v>
      </c>
      <c r="AD7" s="731">
        <v>3.5335999999999999</v>
      </c>
      <c r="AE7" s="732">
        <v>1.484</v>
      </c>
      <c r="AF7" s="730">
        <f>SQRT(AG7^2+AH7^2)*1000/(SQRT(3)*AF10)</f>
        <v>62.391679150745901</v>
      </c>
      <c r="AG7" s="731">
        <v>3.5335999999999999</v>
      </c>
      <c r="AH7" s="732">
        <v>1.4825999999999999</v>
      </c>
      <c r="AI7" s="730">
        <f>SQRT(AJ7^2+AK7^2)*1000/(SQRT(3)*AI10)</f>
        <v>62.144707629390695</v>
      </c>
      <c r="AJ7" s="731">
        <v>3.5196000000000001</v>
      </c>
      <c r="AK7" s="732">
        <v>1.4755999999999998</v>
      </c>
      <c r="AL7" s="730">
        <f>SQRT(AM7^2+AN7^2)*1000/(SQRT(3)*AL10)</f>
        <v>62.362887027966238</v>
      </c>
      <c r="AM7" s="731">
        <v>3.5335999999999999</v>
      </c>
      <c r="AN7" s="732">
        <v>1.4811999999999999</v>
      </c>
      <c r="AO7" s="730">
        <f>SQRT(AP7^2+AQ7^2)*1000/(SQRT(3)*AO10)</f>
        <v>62.75971861655546</v>
      </c>
      <c r="AP7" s="731">
        <v>3.5531999999999999</v>
      </c>
      <c r="AQ7" s="732">
        <v>1.5007999999999999</v>
      </c>
      <c r="CB7" s="733"/>
      <c r="CC7" s="733"/>
      <c r="CE7" s="733"/>
      <c r="CF7" s="733"/>
    </row>
    <row r="8" spans="1:84" s="710" customFormat="1" ht="16.5" customHeight="1" thickBot="1">
      <c r="A8" s="1524"/>
      <c r="B8" s="1525"/>
      <c r="C8" s="1529"/>
      <c r="D8" s="1533"/>
      <c r="E8" s="1534"/>
      <c r="F8" s="1537" t="s">
        <v>112</v>
      </c>
      <c r="G8" s="1538"/>
      <c r="H8" s="734">
        <f>SQRT(I8^2+J8^2)*1000/(SQRT(3)*H11)</f>
        <v>219.42301508993233</v>
      </c>
      <c r="I8" s="735">
        <v>3.46</v>
      </c>
      <c r="J8" s="736">
        <v>1.4319999999999999</v>
      </c>
      <c r="K8" s="734">
        <f>SQRT(L8^2+M8^2)*1000/(SQRT(3)*K11)</f>
        <v>218.92134201706202</v>
      </c>
      <c r="L8" s="735">
        <v>3.452</v>
      </c>
      <c r="M8" s="736">
        <v>1.4279999999999999</v>
      </c>
      <c r="N8" s="734">
        <f>SQRT(O8^2+P8^2)*1000/(SQRT(3)*N11)</f>
        <v>219.61809770115894</v>
      </c>
      <c r="O8" s="735">
        <v>3.4620000000000002</v>
      </c>
      <c r="P8" s="736">
        <v>1.4279999999999999</v>
      </c>
      <c r="Q8" s="734">
        <f>SQRT(R8^2+S8^2)*1000/(SQRT(3)*Q11)</f>
        <v>220.9238242984834</v>
      </c>
      <c r="R8" s="735">
        <v>3.48</v>
      </c>
      <c r="S8" s="736">
        <v>1.43</v>
      </c>
      <c r="T8" s="734">
        <f>SQRT(U8^2+V8^2)*1000/(SQRT(3)*T11)</f>
        <v>221.5489194677705</v>
      </c>
      <c r="U8" s="735">
        <v>3.488</v>
      </c>
      <c r="V8" s="736">
        <v>1.4219999999999999</v>
      </c>
      <c r="W8" s="734">
        <f>SQRT(X8^2+Y8^2)*1000/(SQRT(3)*W11)</f>
        <v>222.02590842443192</v>
      </c>
      <c r="X8" s="735">
        <v>3.49</v>
      </c>
      <c r="Y8" s="736">
        <v>1.4239999999999999</v>
      </c>
      <c r="Z8" s="734">
        <f>SQRT(AA8^2+AB8^2)*1000/(SQRT(3)*Z11)</f>
        <v>223.6699142298454</v>
      </c>
      <c r="AA8" s="735">
        <v>3.51</v>
      </c>
      <c r="AB8" s="736">
        <v>1.4339999999999999</v>
      </c>
      <c r="AC8" s="734">
        <f>SQRT(AD8^2+AE8^2)*1000/(SQRT(3)*AC11)</f>
        <v>222.38211257898445</v>
      </c>
      <c r="AD8" s="735">
        <v>3.496</v>
      </c>
      <c r="AE8" s="736">
        <v>1.4279999999999999</v>
      </c>
      <c r="AF8" s="734">
        <f>SQRT(AG8^2+AH8^2)*1000/(SQRT(3)*AF11)</f>
        <v>222.41421561400577</v>
      </c>
      <c r="AG8" s="735">
        <v>3.496</v>
      </c>
      <c r="AH8" s="736">
        <v>1.4259999999999999</v>
      </c>
      <c r="AI8" s="734">
        <f>SQRT(AJ8^2+AK8^2)*1000/(SQRT(3)*AI11)</f>
        <v>221.652428626253</v>
      </c>
      <c r="AJ8" s="735">
        <v>3.484</v>
      </c>
      <c r="AK8" s="736">
        <v>1.4219999999999999</v>
      </c>
      <c r="AL8" s="734">
        <f>SQRT(AM8^2+AN8^2)*1000/(SQRT(3)*AL11)</f>
        <v>222.20088319745628</v>
      </c>
      <c r="AM8" s="735">
        <v>3.4940000000000002</v>
      </c>
      <c r="AN8" s="736">
        <v>1.4259999999999999</v>
      </c>
      <c r="AO8" s="734">
        <f>SQRT(AP8^2+AQ8^2)*1000/(SQRT(3)*AO11)</f>
        <v>223.52785148220229</v>
      </c>
      <c r="AP8" s="735">
        <v>3.512</v>
      </c>
      <c r="AQ8" s="736">
        <v>1.444</v>
      </c>
      <c r="CB8" s="733"/>
      <c r="CC8" s="733"/>
      <c r="CE8" s="733"/>
      <c r="CF8" s="733"/>
    </row>
    <row r="9" spans="1:84" s="710" customFormat="1" ht="16.5" customHeight="1" thickBot="1">
      <c r="A9" s="1524"/>
      <c r="B9" s="1525"/>
      <c r="C9" s="1529"/>
      <c r="D9" s="1539" t="s">
        <v>21</v>
      </c>
      <c r="E9" s="1540"/>
      <c r="F9" s="1540"/>
      <c r="G9" s="1541"/>
      <c r="H9" s="1542">
        <v>8</v>
      </c>
      <c r="I9" s="1543"/>
      <c r="J9" s="1544"/>
      <c r="K9" s="1542">
        <v>8</v>
      </c>
      <c r="L9" s="1543"/>
      <c r="M9" s="1544"/>
      <c r="N9" s="1542">
        <v>8</v>
      </c>
      <c r="O9" s="1543"/>
      <c r="P9" s="1544"/>
      <c r="Q9" s="1542">
        <v>8</v>
      </c>
      <c r="R9" s="1543"/>
      <c r="S9" s="1544"/>
      <c r="T9" s="1542">
        <v>8</v>
      </c>
      <c r="U9" s="1543"/>
      <c r="V9" s="1544"/>
      <c r="W9" s="1542">
        <v>8</v>
      </c>
      <c r="X9" s="1543"/>
      <c r="Y9" s="1544"/>
      <c r="Z9" s="1542">
        <v>8</v>
      </c>
      <c r="AA9" s="1543"/>
      <c r="AB9" s="1544"/>
      <c r="AC9" s="1542">
        <v>8</v>
      </c>
      <c r="AD9" s="1543"/>
      <c r="AE9" s="1544"/>
      <c r="AF9" s="1542">
        <v>8</v>
      </c>
      <c r="AG9" s="1543"/>
      <c r="AH9" s="1544"/>
      <c r="AI9" s="1542">
        <v>8</v>
      </c>
      <c r="AJ9" s="1543"/>
      <c r="AK9" s="1544"/>
      <c r="AL9" s="1542">
        <v>8</v>
      </c>
      <c r="AM9" s="1543"/>
      <c r="AN9" s="1544"/>
      <c r="AO9" s="1542">
        <v>8</v>
      </c>
      <c r="AP9" s="1543"/>
      <c r="AQ9" s="1544"/>
    </row>
    <row r="10" spans="1:84" s="710" customFormat="1" ht="16.5" customHeight="1">
      <c r="A10" s="1524"/>
      <c r="B10" s="1525"/>
      <c r="C10" s="1529"/>
      <c r="D10" s="1554" t="s">
        <v>22</v>
      </c>
      <c r="E10" s="1523"/>
      <c r="F10" s="1535" t="s">
        <v>184</v>
      </c>
      <c r="G10" s="1536"/>
      <c r="H10" s="1545">
        <v>35.612965729999999</v>
      </c>
      <c r="I10" s="1546">
        <v>35.612965729999999</v>
      </c>
      <c r="J10" s="1547">
        <v>35.612965729999999</v>
      </c>
      <c r="K10" s="1545">
        <v>35.610638570000006</v>
      </c>
      <c r="L10" s="1546">
        <v>35.610638570000006</v>
      </c>
      <c r="M10" s="1547">
        <v>35.610638570000006</v>
      </c>
      <c r="N10" s="1545">
        <v>35.587775090000001</v>
      </c>
      <c r="O10" s="1546">
        <v>35.587775090000001</v>
      </c>
      <c r="P10" s="1547">
        <v>35.587775090000001</v>
      </c>
      <c r="Q10" s="1545">
        <v>35.551438810000001</v>
      </c>
      <c r="R10" s="1546">
        <v>35.551438810000001</v>
      </c>
      <c r="S10" s="1547">
        <v>35.551438810000001</v>
      </c>
      <c r="T10" s="1545">
        <v>35.49636039</v>
      </c>
      <c r="U10" s="1546">
        <v>35.49636039</v>
      </c>
      <c r="V10" s="1547">
        <v>35.49636039</v>
      </c>
      <c r="W10" s="1545">
        <v>35.449140549999996</v>
      </c>
      <c r="X10" s="1546">
        <v>35.449140549999996</v>
      </c>
      <c r="Y10" s="1547">
        <v>35.449140549999996</v>
      </c>
      <c r="Z10" s="1545">
        <v>35.402769070000005</v>
      </c>
      <c r="AA10" s="1546">
        <v>35.402769070000005</v>
      </c>
      <c r="AB10" s="1547">
        <v>35.402769070000005</v>
      </c>
      <c r="AC10" s="1545">
        <v>35.46767045</v>
      </c>
      <c r="AD10" s="1546">
        <v>35.46767045</v>
      </c>
      <c r="AE10" s="1547">
        <v>35.46767045</v>
      </c>
      <c r="AF10" s="1545">
        <v>35.460207349999997</v>
      </c>
      <c r="AG10" s="1546">
        <v>35.460207349999997</v>
      </c>
      <c r="AH10" s="1547">
        <v>35.460207349999997</v>
      </c>
      <c r="AI10" s="1545">
        <v>35.456034610000003</v>
      </c>
      <c r="AJ10" s="1546">
        <v>35.456034610000003</v>
      </c>
      <c r="AK10" s="1547">
        <v>35.456034610000003</v>
      </c>
      <c r="AL10" s="1545">
        <v>35.471566270000004</v>
      </c>
      <c r="AM10" s="1546">
        <v>35.471566270000004</v>
      </c>
      <c r="AN10" s="1547">
        <v>35.471566270000004</v>
      </c>
      <c r="AO10" s="1545">
        <v>35.483403889999998</v>
      </c>
      <c r="AP10" s="1546">
        <v>35.483403889999998</v>
      </c>
      <c r="AQ10" s="1547">
        <v>35.483403889999998</v>
      </c>
    </row>
    <row r="11" spans="1:84" s="710" customFormat="1" ht="16.5" customHeight="1" thickBot="1">
      <c r="A11" s="1524"/>
      <c r="B11" s="1525"/>
      <c r="C11" s="1529"/>
      <c r="D11" s="1526"/>
      <c r="E11" s="1527"/>
      <c r="F11" s="1537" t="s">
        <v>112</v>
      </c>
      <c r="G11" s="1538"/>
      <c r="H11" s="1548">
        <v>9.8529356069999992</v>
      </c>
      <c r="I11" s="1549">
        <v>9.8529356069999992</v>
      </c>
      <c r="J11" s="1550">
        <v>9.8529356069999992</v>
      </c>
      <c r="K11" s="1548">
        <v>9.8519859699999994</v>
      </c>
      <c r="L11" s="1549">
        <v>9.8519859699999994</v>
      </c>
      <c r="M11" s="1550">
        <v>9.8519859699999994</v>
      </c>
      <c r="N11" s="1548">
        <v>9.845027248000001</v>
      </c>
      <c r="O11" s="1549">
        <v>9.845027248000001</v>
      </c>
      <c r="P11" s="1550">
        <v>9.845027248000001</v>
      </c>
      <c r="Q11" s="1548">
        <v>9.832328029000001</v>
      </c>
      <c r="R11" s="1549">
        <v>9.832328029000001</v>
      </c>
      <c r="S11" s="1550">
        <v>9.832328029000001</v>
      </c>
      <c r="T11" s="1548">
        <v>9.8159834119999996</v>
      </c>
      <c r="U11" s="1549">
        <v>9.8159834119999996</v>
      </c>
      <c r="V11" s="1550">
        <v>9.8159834119999996</v>
      </c>
      <c r="W11" s="1548">
        <v>9.8016749500000007</v>
      </c>
      <c r="X11" s="1549">
        <v>9.8016749500000007</v>
      </c>
      <c r="Y11" s="1550">
        <v>9.8016749500000007</v>
      </c>
      <c r="Z11" s="1548">
        <v>9.7871832790000006</v>
      </c>
      <c r="AA11" s="1549">
        <v>9.7871832790000006</v>
      </c>
      <c r="AB11" s="1550">
        <v>9.7871832790000006</v>
      </c>
      <c r="AC11" s="1548">
        <v>9.8043217760000001</v>
      </c>
      <c r="AD11" s="1549">
        <v>9.8043217760000001</v>
      </c>
      <c r="AE11" s="1550">
        <v>9.8043217760000001</v>
      </c>
      <c r="AF11" s="1548">
        <v>9.8009446430000011</v>
      </c>
      <c r="AG11" s="1549">
        <v>9.8009446430000011</v>
      </c>
      <c r="AH11" s="1550">
        <v>9.8009446430000011</v>
      </c>
      <c r="AI11" s="1548">
        <v>9.8017522050000014</v>
      </c>
      <c r="AJ11" s="1549">
        <v>9.8017522050000014</v>
      </c>
      <c r="AK11" s="1550">
        <v>9.8017522050000014</v>
      </c>
      <c r="AL11" s="1548">
        <v>9.8055428500000001</v>
      </c>
      <c r="AM11" s="1549">
        <v>9.8055428500000001</v>
      </c>
      <c r="AN11" s="1550">
        <v>9.8055428500000001</v>
      </c>
      <c r="AO11" s="1548">
        <v>9.8079787560000007</v>
      </c>
      <c r="AP11" s="1549">
        <v>9.8079787560000007</v>
      </c>
      <c r="AQ11" s="1550">
        <v>9.8079787560000007</v>
      </c>
    </row>
    <row r="12" spans="1:84" s="710" customFormat="1" ht="16.5" customHeight="1" thickBot="1">
      <c r="A12" s="1526"/>
      <c r="B12" s="1527"/>
      <c r="C12" s="1530"/>
      <c r="D12" s="1539" t="s">
        <v>23</v>
      </c>
      <c r="E12" s="1540"/>
      <c r="F12" s="1540"/>
      <c r="G12" s="1541"/>
      <c r="H12" s="1551" t="s">
        <v>185</v>
      </c>
      <c r="I12" s="1552"/>
      <c r="J12" s="1553"/>
      <c r="K12" s="1551" t="s">
        <v>185</v>
      </c>
      <c r="L12" s="1552"/>
      <c r="M12" s="1553"/>
      <c r="N12" s="1551" t="s">
        <v>185</v>
      </c>
      <c r="O12" s="1552"/>
      <c r="P12" s="1553"/>
      <c r="Q12" s="1551" t="s">
        <v>185</v>
      </c>
      <c r="R12" s="1552"/>
      <c r="S12" s="1553"/>
      <c r="T12" s="1551" t="s">
        <v>185</v>
      </c>
      <c r="U12" s="1552"/>
      <c r="V12" s="1553"/>
      <c r="W12" s="1551" t="s">
        <v>185</v>
      </c>
      <c r="X12" s="1552"/>
      <c r="Y12" s="1553"/>
      <c r="Z12" s="1551" t="s">
        <v>185</v>
      </c>
      <c r="AA12" s="1552"/>
      <c r="AB12" s="1553"/>
      <c r="AC12" s="1551" t="s">
        <v>185</v>
      </c>
      <c r="AD12" s="1552"/>
      <c r="AE12" s="1553"/>
      <c r="AF12" s="1551" t="s">
        <v>185</v>
      </c>
      <c r="AG12" s="1552"/>
      <c r="AH12" s="1553"/>
      <c r="AI12" s="1551" t="s">
        <v>185</v>
      </c>
      <c r="AJ12" s="1552"/>
      <c r="AK12" s="1553"/>
      <c r="AL12" s="1551" t="s">
        <v>185</v>
      </c>
      <c r="AM12" s="1552"/>
      <c r="AN12" s="1553"/>
      <c r="AO12" s="1551" t="s">
        <v>185</v>
      </c>
      <c r="AP12" s="1552"/>
      <c r="AQ12" s="1553"/>
    </row>
    <row r="13" spans="1:84" s="710" customFormat="1" ht="16.5" customHeight="1">
      <c r="A13" s="1522" t="s">
        <v>186</v>
      </c>
      <c r="B13" s="1523"/>
      <c r="C13" s="1528">
        <v>10</v>
      </c>
      <c r="D13" s="1531" t="s">
        <v>18</v>
      </c>
      <c r="E13" s="1532"/>
      <c r="F13" s="1535" t="s">
        <v>184</v>
      </c>
      <c r="G13" s="1536"/>
      <c r="H13" s="730">
        <f>SQRT(I13^2+J13^2)*1000/(SQRT(3)*H16)</f>
        <v>47.76768267884767</v>
      </c>
      <c r="I13" s="731">
        <v>2.6964000000000001</v>
      </c>
      <c r="J13" s="732">
        <v>1.2081999999999997</v>
      </c>
      <c r="K13" s="730">
        <f>SQRT(L13^2+M13^2)*1000/(SQRT(3)*K16)</f>
        <v>47.794579386559903</v>
      </c>
      <c r="L13" s="731">
        <v>2.6978</v>
      </c>
      <c r="M13" s="732">
        <v>1.2081999999999997</v>
      </c>
      <c r="N13" s="730">
        <f>SQRT(O13^2+P13^2)*1000/(SQRT(3)*N16)</f>
        <v>47.769068541075164</v>
      </c>
      <c r="O13" s="731">
        <v>2.6936000000000004</v>
      </c>
      <c r="P13" s="732">
        <v>1.2096</v>
      </c>
      <c r="Q13" s="730">
        <f>SQRT(R13^2+S13^2)*1000/(SQRT(3)*Q16)</f>
        <v>47.748524170192518</v>
      </c>
      <c r="R13" s="731">
        <v>2.6908000000000003</v>
      </c>
      <c r="S13" s="732">
        <v>1.2067999999999999</v>
      </c>
      <c r="T13" s="730">
        <f>SQRT(U13^2+V13^2)*1000/(SQRT(3)*T16)</f>
        <v>47.755977757165525</v>
      </c>
      <c r="U13" s="731">
        <v>2.6880000000000002</v>
      </c>
      <c r="V13" s="732">
        <v>1.204</v>
      </c>
      <c r="W13" s="730">
        <f>SQRT(X13^2+Y13^2)*1000/(SQRT(3)*W16)</f>
        <v>47.727359919172386</v>
      </c>
      <c r="X13" s="731">
        <v>2.6838000000000002</v>
      </c>
      <c r="Y13" s="732">
        <v>1.1998000000000002</v>
      </c>
      <c r="Z13" s="730">
        <f>SQRT(AA13^2+AB13^2)*1000/(SQRT(3)*Z16)</f>
        <v>47.706135899907068</v>
      </c>
      <c r="AA13" s="731">
        <v>2.6795999999999998</v>
      </c>
      <c r="AB13" s="732">
        <v>1.1984000000000001</v>
      </c>
      <c r="AC13" s="730">
        <f>SQRT(AD13^2+AE13^2)*1000/(SQRT(3)*AC16)</f>
        <v>47.691553687484969</v>
      </c>
      <c r="AD13" s="731">
        <v>2.681</v>
      </c>
      <c r="AE13" s="732">
        <v>1.2025999999999999</v>
      </c>
      <c r="AF13" s="730">
        <f>SQRT(AG13^2+AH13^2)*1000/(SQRT(3)*AF16)</f>
        <v>47.767391226369931</v>
      </c>
      <c r="AG13" s="731">
        <v>2.6866000000000003</v>
      </c>
      <c r="AH13" s="732">
        <v>1.1998000000000002</v>
      </c>
      <c r="AI13" s="730">
        <f>SQRT(AJ13^2+AK13^2)*1000/(SQRT(3)*AI16)</f>
        <v>47.738781035140178</v>
      </c>
      <c r="AJ13" s="731">
        <v>2.6838000000000002</v>
      </c>
      <c r="AK13" s="732">
        <v>1.1998000000000002</v>
      </c>
      <c r="AL13" s="730">
        <f>SQRT(AM13^2+AN13^2)*1000/(SQRT(3)*AL16)</f>
        <v>47.765367332690744</v>
      </c>
      <c r="AM13" s="731">
        <v>2.6852</v>
      </c>
      <c r="AN13" s="732">
        <v>1.2025999999999999</v>
      </c>
      <c r="AO13" s="730">
        <f>SQRT(AP13^2+AQ13^2)*1000/(SQRT(3)*AO16)</f>
        <v>47.702802911017727</v>
      </c>
      <c r="AP13" s="731">
        <v>2.6823999999999999</v>
      </c>
      <c r="AQ13" s="732">
        <v>1.2025999999999999</v>
      </c>
      <c r="CB13" s="733"/>
      <c r="CC13" s="733"/>
    </row>
    <row r="14" spans="1:84" s="710" customFormat="1" ht="16.5" customHeight="1" thickBot="1">
      <c r="A14" s="1524"/>
      <c r="B14" s="1525"/>
      <c r="C14" s="1529"/>
      <c r="D14" s="1533"/>
      <c r="E14" s="1534"/>
      <c r="F14" s="1537" t="s">
        <v>112</v>
      </c>
      <c r="G14" s="1538"/>
      <c r="H14" s="734">
        <f>SQRT(I14^2+J14^2)*1000/(SQRT(3)*H17)</f>
        <v>168.95993869187629</v>
      </c>
      <c r="I14" s="735">
        <v>2.6739999999999999</v>
      </c>
      <c r="J14" s="736">
        <v>1.1299999999999999</v>
      </c>
      <c r="K14" s="734">
        <f>SQRT(L14^2+M14^2)*1000/(SQRT(3)*K17)</f>
        <v>169.03508967124733</v>
      </c>
      <c r="L14" s="735">
        <v>2.6739999999999999</v>
      </c>
      <c r="M14" s="736">
        <v>1.1319999999999999</v>
      </c>
      <c r="N14" s="734">
        <f>SQRT(O14^2+P14^2)*1000/(SQRT(3)*N17)</f>
        <v>168.98657696470835</v>
      </c>
      <c r="O14" s="735">
        <v>2.6720000000000002</v>
      </c>
      <c r="P14" s="736">
        <v>1.1299999999999999</v>
      </c>
      <c r="Q14" s="734">
        <f>SQRT(R14^2+S14^2)*1000/(SQRT(3)*Q17)</f>
        <v>168.96897871774158</v>
      </c>
      <c r="R14" s="735">
        <v>2.6680000000000001</v>
      </c>
      <c r="S14" s="736">
        <v>1.1299999999999999</v>
      </c>
      <c r="T14" s="734">
        <f>SQRT(U14^2+V14^2)*1000/(SQRT(3)*T17)</f>
        <v>168.93125174662759</v>
      </c>
      <c r="U14" s="735">
        <v>2.6640000000000001</v>
      </c>
      <c r="V14" s="736">
        <v>1.1259999999999999</v>
      </c>
      <c r="W14" s="734">
        <f>SQRT(X14^2+Y14^2)*1000/(SQRT(3)*W17)</f>
        <v>168.99281452137808</v>
      </c>
      <c r="X14" s="735">
        <v>2.6619999999999999</v>
      </c>
      <c r="Y14" s="736">
        <v>1.1240000000000001</v>
      </c>
      <c r="Z14" s="734">
        <f>SQRT(AA14^2+AB14^2)*1000/(SQRT(3)*Z17)</f>
        <v>168.64952457566176</v>
      </c>
      <c r="AA14" s="735">
        <v>2.6539999999999999</v>
      </c>
      <c r="AB14" s="736">
        <v>1.1200000000000001</v>
      </c>
      <c r="AC14" s="734">
        <f>SQRT(AD14^2+AE14^2)*1000/(SQRT(3)*AC17)</f>
        <v>168.63999771162568</v>
      </c>
      <c r="AD14" s="735">
        <v>2.6560000000000001</v>
      </c>
      <c r="AE14" s="736">
        <v>1.1259999999999999</v>
      </c>
      <c r="AF14" s="734">
        <f>SQRT(AG14^2+AH14^2)*1000/(SQRT(3)*AF17)</f>
        <v>168.91481584613547</v>
      </c>
      <c r="AG14" s="735">
        <v>2.6619999999999999</v>
      </c>
      <c r="AH14" s="736">
        <v>1.1220000000000001</v>
      </c>
      <c r="AI14" s="734">
        <f>SQRT(AJ14^2+AK14^2)*1000/(SQRT(3)*AI17)</f>
        <v>168.75364886847873</v>
      </c>
      <c r="AJ14" s="735">
        <v>2.6579999999999999</v>
      </c>
      <c r="AK14" s="736">
        <v>1.1240000000000001</v>
      </c>
      <c r="AL14" s="734">
        <f>SQRT(AM14^2+AN14^2)*1000/(SQRT(3)*AL17)</f>
        <v>168.68157463339006</v>
      </c>
      <c r="AM14" s="735">
        <v>2.6579999999999999</v>
      </c>
      <c r="AN14" s="736">
        <v>1.1240000000000001</v>
      </c>
      <c r="AO14" s="734">
        <f>SQRT(AP14^2+AQ14^2)*1000/(SQRT(3)*AO17)</f>
        <v>168.47280193032333</v>
      </c>
      <c r="AP14" s="735">
        <v>2.6560000000000001</v>
      </c>
      <c r="AQ14" s="736">
        <v>1.1240000000000001</v>
      </c>
      <c r="CB14" s="733"/>
      <c r="CC14" s="733"/>
    </row>
    <row r="15" spans="1:84" s="710" customFormat="1" ht="16.5" customHeight="1" thickBot="1">
      <c r="A15" s="1524"/>
      <c r="B15" s="1525"/>
      <c r="C15" s="1529"/>
      <c r="D15" s="1539" t="s">
        <v>21</v>
      </c>
      <c r="E15" s="1540"/>
      <c r="F15" s="1540"/>
      <c r="G15" s="1541"/>
      <c r="H15" s="1542">
        <v>8</v>
      </c>
      <c r="I15" s="1543"/>
      <c r="J15" s="1544"/>
      <c r="K15" s="1542">
        <v>8</v>
      </c>
      <c r="L15" s="1543"/>
      <c r="M15" s="1544"/>
      <c r="N15" s="1542">
        <v>8</v>
      </c>
      <c r="O15" s="1543"/>
      <c r="P15" s="1544"/>
      <c r="Q15" s="1542">
        <v>8</v>
      </c>
      <c r="R15" s="1543"/>
      <c r="S15" s="1544"/>
      <c r="T15" s="1542">
        <v>8</v>
      </c>
      <c r="U15" s="1543"/>
      <c r="V15" s="1544"/>
      <c r="W15" s="1542">
        <v>8</v>
      </c>
      <c r="X15" s="1543"/>
      <c r="Y15" s="1544"/>
      <c r="Z15" s="1542">
        <v>8</v>
      </c>
      <c r="AA15" s="1543"/>
      <c r="AB15" s="1544"/>
      <c r="AC15" s="1542">
        <v>8</v>
      </c>
      <c r="AD15" s="1543"/>
      <c r="AE15" s="1544"/>
      <c r="AF15" s="1542">
        <v>8</v>
      </c>
      <c r="AG15" s="1543"/>
      <c r="AH15" s="1544"/>
      <c r="AI15" s="1542">
        <v>8</v>
      </c>
      <c r="AJ15" s="1543"/>
      <c r="AK15" s="1544"/>
      <c r="AL15" s="1542">
        <v>8</v>
      </c>
      <c r="AM15" s="1543"/>
      <c r="AN15" s="1544"/>
      <c r="AO15" s="1542">
        <v>8</v>
      </c>
      <c r="AP15" s="1543"/>
      <c r="AQ15" s="1544"/>
    </row>
    <row r="16" spans="1:84" s="710" customFormat="1" ht="16.5" customHeight="1">
      <c r="A16" s="1524"/>
      <c r="B16" s="1525"/>
      <c r="C16" s="1529"/>
      <c r="D16" s="1554" t="s">
        <v>22</v>
      </c>
      <c r="E16" s="1523"/>
      <c r="F16" s="1535" t="s">
        <v>184</v>
      </c>
      <c r="G16" s="1536"/>
      <c r="H16" s="1555">
        <v>35.712502659999998</v>
      </c>
      <c r="I16" s="1556">
        <v>35.712502659999998</v>
      </c>
      <c r="J16" s="1557">
        <v>35.712502659999998</v>
      </c>
      <c r="K16" s="1545">
        <v>35.707839160000006</v>
      </c>
      <c r="L16" s="1546">
        <v>35.707839160000006</v>
      </c>
      <c r="M16" s="1547">
        <v>35.707839160000006</v>
      </c>
      <c r="N16" s="1545">
        <v>35.687514580000006</v>
      </c>
      <c r="O16" s="1546">
        <v>35.687514580000006</v>
      </c>
      <c r="P16" s="1547">
        <v>35.687514580000006</v>
      </c>
      <c r="Q16" s="1555">
        <v>35.658119339999999</v>
      </c>
      <c r="R16" s="1556">
        <v>35.658119339999999</v>
      </c>
      <c r="S16" s="1557">
        <v>35.658119339999999</v>
      </c>
      <c r="T16" s="1555">
        <v>35.607818850000001</v>
      </c>
      <c r="U16" s="1556">
        <v>35.607818850000001</v>
      </c>
      <c r="V16" s="1557">
        <v>35.607818850000001</v>
      </c>
      <c r="W16" s="1555">
        <v>35.562042139999996</v>
      </c>
      <c r="X16" s="1556">
        <v>35.562042139999996</v>
      </c>
      <c r="Y16" s="1557">
        <v>35.562042139999996</v>
      </c>
      <c r="Z16" s="1555">
        <v>35.524545429999996</v>
      </c>
      <c r="AA16" s="1556">
        <v>35.524545429999996</v>
      </c>
      <c r="AB16" s="1557">
        <v>35.524545429999996</v>
      </c>
      <c r="AC16" s="1555">
        <v>35.571658880000001</v>
      </c>
      <c r="AD16" s="1556">
        <v>35.571658880000001</v>
      </c>
      <c r="AE16" s="1557">
        <v>35.571658880000001</v>
      </c>
      <c r="AF16" s="1555">
        <v>35.563138099999996</v>
      </c>
      <c r="AG16" s="1556">
        <v>35.563138099999996</v>
      </c>
      <c r="AH16" s="1557">
        <v>35.563138099999996</v>
      </c>
      <c r="AI16" s="1555">
        <v>35.553534209999995</v>
      </c>
      <c r="AJ16" s="1556">
        <v>35.553534209999995</v>
      </c>
      <c r="AK16" s="1557">
        <v>35.553534209999995</v>
      </c>
      <c r="AL16" s="1555">
        <v>35.563014450000004</v>
      </c>
      <c r="AM16" s="1556">
        <v>35.563014450000004</v>
      </c>
      <c r="AN16" s="1557">
        <v>35.563014450000004</v>
      </c>
      <c r="AO16" s="1555">
        <v>35.578731249999997</v>
      </c>
      <c r="AP16" s="1556">
        <v>35.578731249999997</v>
      </c>
      <c r="AQ16" s="1557">
        <v>35.578731249999997</v>
      </c>
    </row>
    <row r="17" spans="1:44" s="710" customFormat="1" ht="16.5" customHeight="1" thickBot="1">
      <c r="A17" s="1524"/>
      <c r="B17" s="1525"/>
      <c r="C17" s="1529"/>
      <c r="D17" s="1526"/>
      <c r="E17" s="1527"/>
      <c r="F17" s="1537" t="s">
        <v>112</v>
      </c>
      <c r="G17" s="1538"/>
      <c r="H17" s="1558">
        <v>9.9196571369999997</v>
      </c>
      <c r="I17" s="1559">
        <v>9.9196571369999997</v>
      </c>
      <c r="J17" s="1560">
        <v>9.9196571369999997</v>
      </c>
      <c r="K17" s="1548">
        <v>9.9179080429999988</v>
      </c>
      <c r="L17" s="1549">
        <v>9.9179080429999988</v>
      </c>
      <c r="M17" s="1550">
        <v>9.9179080429999988</v>
      </c>
      <c r="N17" s="1548">
        <v>9.9117996480000006</v>
      </c>
      <c r="O17" s="1549">
        <v>9.9117996480000006</v>
      </c>
      <c r="P17" s="1550">
        <v>9.9117996480000006</v>
      </c>
      <c r="Q17" s="1558">
        <v>9.9002452049999992</v>
      </c>
      <c r="R17" s="1559">
        <v>9.9002452049999992</v>
      </c>
      <c r="S17" s="1560">
        <v>9.9002452049999992</v>
      </c>
      <c r="T17" s="1558">
        <v>9.8845391629999995</v>
      </c>
      <c r="U17" s="1559">
        <v>9.8845391629999995</v>
      </c>
      <c r="V17" s="1560">
        <v>9.8845391629999995</v>
      </c>
      <c r="W17" s="1558">
        <v>9.871985049000001</v>
      </c>
      <c r="X17" s="1559">
        <v>9.871985049000001</v>
      </c>
      <c r="Y17" s="1560">
        <v>9.871985049000001</v>
      </c>
      <c r="Z17" s="1558">
        <v>9.8615232319999997</v>
      </c>
      <c r="AA17" s="1559">
        <v>9.8615232319999997</v>
      </c>
      <c r="AB17" s="1560">
        <v>9.8615232319999997</v>
      </c>
      <c r="AC17" s="1558">
        <v>9.8763886660000004</v>
      </c>
      <c r="AD17" s="1559">
        <v>9.8763886660000004</v>
      </c>
      <c r="AE17" s="1560">
        <v>9.8763886660000004</v>
      </c>
      <c r="AF17" s="1558">
        <v>9.8738864790000012</v>
      </c>
      <c r="AG17" s="1559">
        <v>9.8738864790000012</v>
      </c>
      <c r="AH17" s="1560">
        <v>9.8738864790000012</v>
      </c>
      <c r="AI17" s="1558">
        <v>9.873370263</v>
      </c>
      <c r="AJ17" s="1559">
        <v>9.873370263</v>
      </c>
      <c r="AK17" s="1560">
        <v>9.873370263</v>
      </c>
      <c r="AL17" s="1558">
        <v>9.8775889549999984</v>
      </c>
      <c r="AM17" s="1559">
        <v>9.8775889549999984</v>
      </c>
      <c r="AN17" s="1560">
        <v>9.8775889549999984</v>
      </c>
      <c r="AO17" s="1558">
        <v>9.8835169920000006</v>
      </c>
      <c r="AP17" s="1559">
        <v>9.8835169920000006</v>
      </c>
      <c r="AQ17" s="1560">
        <v>9.8835169920000006</v>
      </c>
    </row>
    <row r="18" spans="1:44" s="710" customFormat="1" ht="16.5" customHeight="1" thickBot="1">
      <c r="A18" s="1524"/>
      <c r="B18" s="1525"/>
      <c r="C18" s="1529"/>
      <c r="D18" s="1539" t="s">
        <v>23</v>
      </c>
      <c r="E18" s="1540"/>
      <c r="F18" s="1540"/>
      <c r="G18" s="1541"/>
      <c r="H18" s="1551" t="s">
        <v>185</v>
      </c>
      <c r="I18" s="1552"/>
      <c r="J18" s="1553"/>
      <c r="K18" s="1551" t="s">
        <v>185</v>
      </c>
      <c r="L18" s="1552"/>
      <c r="M18" s="1553"/>
      <c r="N18" s="1551" t="s">
        <v>185</v>
      </c>
      <c r="O18" s="1552"/>
      <c r="P18" s="1553"/>
      <c r="Q18" s="1551" t="s">
        <v>185</v>
      </c>
      <c r="R18" s="1552"/>
      <c r="S18" s="1553"/>
      <c r="T18" s="1551" t="s">
        <v>185</v>
      </c>
      <c r="U18" s="1552"/>
      <c r="V18" s="1553"/>
      <c r="W18" s="1551" t="s">
        <v>185</v>
      </c>
      <c r="X18" s="1552"/>
      <c r="Y18" s="1553"/>
      <c r="Z18" s="1551" t="s">
        <v>185</v>
      </c>
      <c r="AA18" s="1552"/>
      <c r="AB18" s="1553"/>
      <c r="AC18" s="1551" t="s">
        <v>185</v>
      </c>
      <c r="AD18" s="1552"/>
      <c r="AE18" s="1553"/>
      <c r="AF18" s="1551" t="s">
        <v>185</v>
      </c>
      <c r="AG18" s="1552"/>
      <c r="AH18" s="1553"/>
      <c r="AI18" s="1551" t="s">
        <v>185</v>
      </c>
      <c r="AJ18" s="1552"/>
      <c r="AK18" s="1553"/>
      <c r="AL18" s="1551" t="s">
        <v>185</v>
      </c>
      <c r="AM18" s="1552"/>
      <c r="AN18" s="1553"/>
      <c r="AO18" s="1551" t="s">
        <v>185</v>
      </c>
      <c r="AP18" s="1552"/>
      <c r="AQ18" s="1553"/>
    </row>
    <row r="19" spans="1:44" s="710" customFormat="1" ht="16.5" customHeight="1">
      <c r="A19" s="1554" t="s">
        <v>187</v>
      </c>
      <c r="B19" s="1571"/>
      <c r="C19" s="1523"/>
      <c r="D19" s="1573"/>
      <c r="E19" s="1574"/>
      <c r="F19" s="1535" t="s">
        <v>184</v>
      </c>
      <c r="G19" s="1536"/>
      <c r="H19" s="730">
        <f>H7+H13+H30</f>
        <v>124.83569691817208</v>
      </c>
      <c r="I19" s="740">
        <f>I7+I13</f>
        <v>6.1964000000000006</v>
      </c>
      <c r="J19" s="741">
        <f>J7+J13</f>
        <v>2.6894</v>
      </c>
      <c r="K19" s="730">
        <f>K7+K13+K30</f>
        <v>125.02004201799446</v>
      </c>
      <c r="L19" s="740">
        <f>L7+L13</f>
        <v>6.1894</v>
      </c>
      <c r="M19" s="741">
        <f>M7+M13</f>
        <v>2.6865999999999999</v>
      </c>
      <c r="N19" s="730">
        <f>N7+N13+N30</f>
        <v>118.41682217536875</v>
      </c>
      <c r="O19" s="740">
        <f>O7+O13</f>
        <v>6.1936</v>
      </c>
      <c r="P19" s="741">
        <f>P7+P13</f>
        <v>2.6880000000000002</v>
      </c>
      <c r="Q19" s="730">
        <f>Q7+Q13+Q30</f>
        <v>118.893600494078</v>
      </c>
      <c r="R19" s="740">
        <f>R7+R13</f>
        <v>6.2048000000000005</v>
      </c>
      <c r="S19" s="741">
        <f>S7+S13</f>
        <v>2.6894</v>
      </c>
      <c r="T19" s="730">
        <f>T7+T13+T30</f>
        <v>119.76083032666381</v>
      </c>
      <c r="U19" s="740">
        <f>U7+U13</f>
        <v>6.2118000000000002</v>
      </c>
      <c r="V19" s="741">
        <f>V7+V13</f>
        <v>2.6795999999999998</v>
      </c>
      <c r="W19" s="730">
        <f>W7+W13+W30</f>
        <v>121.49741267768033</v>
      </c>
      <c r="X19" s="740">
        <f>X7+X13</f>
        <v>6.2103999999999999</v>
      </c>
      <c r="Y19" s="741">
        <f>Y7+Y13</f>
        <v>2.6768000000000001</v>
      </c>
      <c r="Z19" s="730">
        <f>Z7+Z13+Z30</f>
        <v>118.0704505861161</v>
      </c>
      <c r="AA19" s="740">
        <f>AA7+AA13</f>
        <v>6.2244000000000002</v>
      </c>
      <c r="AB19" s="741">
        <f>AB7+AB13</f>
        <v>2.6879999999999997</v>
      </c>
      <c r="AC19" s="730">
        <f>AC7+AC13+AC30</f>
        <v>123.00551271033589</v>
      </c>
      <c r="AD19" s="740">
        <f>AD7+AD13</f>
        <v>6.2145999999999999</v>
      </c>
      <c r="AE19" s="741">
        <f>AE7+AE13</f>
        <v>2.6865999999999999</v>
      </c>
      <c r="AF19" s="730">
        <f>AF7+AF13+AF30</f>
        <v>120.14552787381271</v>
      </c>
      <c r="AG19" s="740">
        <f>AG7+AG13</f>
        <v>6.2202000000000002</v>
      </c>
      <c r="AH19" s="741">
        <f>AH7+AH13</f>
        <v>2.6824000000000003</v>
      </c>
      <c r="AI19" s="730">
        <f>AI7+AI13+AI30</f>
        <v>121.58236040500226</v>
      </c>
      <c r="AJ19" s="740">
        <f>AJ7+AJ13</f>
        <v>6.2034000000000002</v>
      </c>
      <c r="AK19" s="741">
        <f>AK7+AK13</f>
        <v>2.6753999999999998</v>
      </c>
      <c r="AL19" s="730">
        <f>AL7+AL13+AL30</f>
        <v>122.46856770081709</v>
      </c>
      <c r="AM19" s="740">
        <f>AM7+AM13</f>
        <v>6.2187999999999999</v>
      </c>
      <c r="AN19" s="741">
        <f>AN7+AN13</f>
        <v>2.6837999999999997</v>
      </c>
      <c r="AO19" s="730">
        <f>AO7+AO13+AO30</f>
        <v>126.83029881507724</v>
      </c>
      <c r="AP19" s="740">
        <f>AP7+AP13</f>
        <v>6.2355999999999998</v>
      </c>
      <c r="AQ19" s="741">
        <f>AQ7+AQ13</f>
        <v>2.7033999999999998</v>
      </c>
      <c r="AR19" s="720"/>
    </row>
    <row r="20" spans="1:44" s="710" customFormat="1" ht="16.5" customHeight="1" thickBot="1">
      <c r="A20" s="1526"/>
      <c r="B20" s="1572"/>
      <c r="C20" s="1527"/>
      <c r="D20" s="1575"/>
      <c r="E20" s="1576"/>
      <c r="F20" s="1537" t="s">
        <v>112</v>
      </c>
      <c r="G20" s="1538"/>
      <c r="H20" s="734">
        <f>H8+H14+H31</f>
        <v>393.95154426773951</v>
      </c>
      <c r="I20" s="742">
        <f>I8+I14+I30+I31</f>
        <v>6.1414800000000005</v>
      </c>
      <c r="J20" s="743">
        <f>J8+J14+J30+J31</f>
        <v>2.5744959999999995</v>
      </c>
      <c r="K20" s="734">
        <f>K8+K14+K31</f>
        <v>395.93109155566418</v>
      </c>
      <c r="L20" s="742">
        <f>L8+L14+L30+L31</f>
        <v>6.1343599999999991</v>
      </c>
      <c r="M20" s="743">
        <f>M8+M14+M30+M31</f>
        <v>2.5741519999999993</v>
      </c>
      <c r="N20" s="734">
        <f>N8+N14+N31</f>
        <v>392.15368391728754</v>
      </c>
      <c r="O20" s="742">
        <f>O8+O14+O30+O31</f>
        <v>6.1384879999999997</v>
      </c>
      <c r="P20" s="743">
        <f>P8+P14+P30+P31</f>
        <v>2.565448</v>
      </c>
      <c r="Q20" s="734">
        <f>Q8+Q14+Q31</f>
        <v>393.97908902351003</v>
      </c>
      <c r="R20" s="742">
        <f>R8+R14+R30+R31</f>
        <v>6.1527440000000002</v>
      </c>
      <c r="S20" s="743">
        <f>S8+S14+S30+S31</f>
        <v>2.5678879999999995</v>
      </c>
      <c r="T20" s="734">
        <f>T8+T14+T31</f>
        <v>396.37726654458675</v>
      </c>
      <c r="U20" s="742">
        <f>U8+U14+U30+U31</f>
        <v>6.1576079999999997</v>
      </c>
      <c r="V20" s="743">
        <f>V8+V14+V30+V31</f>
        <v>2.5573679999999999</v>
      </c>
      <c r="W20" s="734">
        <f>W8+W14+W31</f>
        <v>397.4754816785902</v>
      </c>
      <c r="X20" s="742">
        <f>X8+X14+X30+X31</f>
        <v>6.1584000000000003</v>
      </c>
      <c r="Y20" s="743">
        <f>Y8+Y14+Y30+Y31</f>
        <v>2.5586639999999998</v>
      </c>
      <c r="Z20" s="734">
        <f>Z8+Z14+Z31</f>
        <v>399.42342829498887</v>
      </c>
      <c r="AA20" s="742">
        <f>AA8+AA14+AA30+AA31</f>
        <v>6.1692720000000003</v>
      </c>
      <c r="AB20" s="743">
        <f>AB8+AB14+AB30+AB31</f>
        <v>2.5627599999999999</v>
      </c>
      <c r="AC20" s="734">
        <f>AC8+AC14+AC31</f>
        <v>399.188684439746</v>
      </c>
      <c r="AD20" s="742">
        <f>AD8+AD14+AD30+AD31</f>
        <v>6.1595199999999997</v>
      </c>
      <c r="AE20" s="743">
        <f>AE8+AE14+AE30+AE31</f>
        <v>2.5665279999999999</v>
      </c>
      <c r="AF20" s="734">
        <f>AF8+AF14+AF31</f>
        <v>398.84691236724086</v>
      </c>
      <c r="AG20" s="742">
        <f>AG8+AG14+AG30+AG31</f>
        <v>6.1642319999999993</v>
      </c>
      <c r="AH20" s="743">
        <f>AH8+AH14+AH30+AH31</f>
        <v>2.5583999999999998</v>
      </c>
      <c r="AI20" s="734">
        <f>AI8+AI14+AI31</f>
        <v>399.01234652763247</v>
      </c>
      <c r="AJ20" s="742">
        <f>AJ8+AJ14+AJ30+AJ31</f>
        <v>6.1492319999999996</v>
      </c>
      <c r="AK20" s="743">
        <f>AK8+AK14+AK30+AK31</f>
        <v>2.5580640000000003</v>
      </c>
      <c r="AL20" s="734">
        <f>AL8+AL14+AL31</f>
        <v>399.79379143848701</v>
      </c>
      <c r="AM20" s="742">
        <f>AM8+AM14+AM30+AM31</f>
        <v>6.1595599999999999</v>
      </c>
      <c r="AN20" s="743">
        <f>AN8+AN14+AN30+AN31</f>
        <v>2.5626319999999998</v>
      </c>
      <c r="AO20" s="734">
        <f>AO8+AO14+AO31</f>
        <v>402.19956185085044</v>
      </c>
      <c r="AP20" s="742">
        <f>AP8+AP14+AP30+AP31</f>
        <v>6.1774240000000002</v>
      </c>
      <c r="AQ20" s="743">
        <f>AQ8+AQ14+AQ30+AQ31</f>
        <v>2.5838080000000003</v>
      </c>
      <c r="AR20" s="720"/>
    </row>
    <row r="21" spans="1:44" s="710" customFormat="1" ht="15.6" customHeight="1">
      <c r="A21" s="744" t="s">
        <v>72</v>
      </c>
      <c r="B21" s="745">
        <f>(I19+L19+O19+R19+U19+X19+AA19+AD19+AG19+AJ19+AM19+AP19+AP67+AM67+AJ67+AG67+AD67+AA67+X67+U67+R67+O67+L67+I67)/SQRT((I19+L19+O19+R19+U19+X19+AA19+AD19+AG19+AJ19+AM19+AP19+AP67+AM67+AJ67+AG67+AD67+AA67+X67+U67+R67+O67+L67+I67)^2+(J19+M19+P19+S19+V19+Y19+AB19+AH19+AE19+AK19+AN19+AQ19+AQ67+AN67+AK67+AH67+AE67+AB67+Y67+V67+S67+P67+M67+J67)^2)</f>
        <v>0.92124294883072899</v>
      </c>
      <c r="C21" s="746"/>
      <c r="D21" s="715" t="s">
        <v>73</v>
      </c>
      <c r="E21" s="1561">
        <f>(J19+M19+P19+S19+V19+Y19+AB19+AH19+AE19+AK19+AN19+AQ19+AQ67+AN67+AK67+AH67+AE67+AB67+Y67+V67+S67+P67+M67+J67)/(I19+L19+O19+R19+U19+X19+AA19+AD19+AG19+AJ19+AM19+AP19+AP67+AM67+AJ67+AG67+AD67+AA67+X67+U67+R67+O67+L67+I67)</f>
        <v>0.42224225274976035</v>
      </c>
      <c r="F21" s="1561"/>
      <c r="G21" s="748"/>
      <c r="H21" s="711"/>
      <c r="I21" s="749"/>
      <c r="J21" s="711"/>
      <c r="K21" s="711"/>
      <c r="L21" s="749"/>
      <c r="M21" s="711"/>
      <c r="N21" s="711"/>
      <c r="O21" s="749"/>
      <c r="P21" s="711"/>
      <c r="Q21" s="711"/>
      <c r="R21" s="749"/>
      <c r="S21" s="711"/>
      <c r="T21" s="711"/>
      <c r="U21" s="749"/>
      <c r="V21" s="711"/>
      <c r="W21" s="711"/>
      <c r="X21" s="749"/>
      <c r="Y21" s="711"/>
      <c r="Z21" s="711"/>
      <c r="AA21" s="749"/>
      <c r="AB21" s="711"/>
      <c r="AC21" s="711"/>
      <c r="AD21" s="749"/>
      <c r="AE21" s="711"/>
      <c r="AF21" s="711"/>
      <c r="AG21" s="749"/>
      <c r="AH21" s="711"/>
      <c r="AI21" s="711"/>
      <c r="AJ21" s="749"/>
      <c r="AK21" s="711"/>
      <c r="AL21" s="711"/>
      <c r="AM21" s="749"/>
      <c r="AN21" s="711"/>
      <c r="AO21" s="711"/>
      <c r="AP21" s="749"/>
      <c r="AQ21" s="711"/>
      <c r="AR21" s="720"/>
    </row>
    <row r="22" spans="1:44" s="710" customFormat="1" ht="16.5" customHeight="1" thickBot="1">
      <c r="A22" s="750" t="s">
        <v>26</v>
      </c>
      <c r="B22" s="751">
        <f>(I20+L20+O20+R20+U20+X20+AA20+AD20+AG20+AJ20+AM20+AP20+AP68+AM68+AJ68+AG68+AD68+AA68+X68+U68+R68+O68+L68+I68)/SQRT((I20+L20+O20+R20+U20+X20+AA20+AD20+AG20+AJ20+AM20+AP20+AP68+AM68+AJ68+AG68+AD68+AA68+X68+U68+R68+O68+L68+I68)^2+(J20+M20+P20+S20+V20+Y20+AB20+AH20+AE20+AK20+AN20+AQ20+AQ68+AN68+AK68+AH68+AE68+AB68+Y68+V68+S68+P68+M68+J68)^2)</f>
        <v>0.92463682704336769</v>
      </c>
      <c r="C22" s="752"/>
      <c r="D22" s="753" t="s">
        <v>27</v>
      </c>
      <c r="E22" s="1562">
        <f>(J20+M20+P20+S20+V20+Y20+AB20+AH20+AE20+AK20+AN20+AQ20+AQ68+AN68+AK68+AH68+AE68+AB68+Y68+V68+S68+P68+M68+J68)/(I20+L20+O20+R20+U20+X20+AA20+AD20+AG20+AJ20+AM20+AP20+AP68+AM68+AJ68+AG68+AD68+AA68+X68+U68+R68+O68+L68+I68)</f>
        <v>0.41189146842195457</v>
      </c>
      <c r="F22" s="1562"/>
      <c r="G22" s="755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  <c r="AL22" s="756"/>
      <c r="AM22" s="756"/>
      <c r="AN22" s="756"/>
      <c r="AO22" s="756"/>
      <c r="AP22" s="756"/>
      <c r="AQ22" s="755"/>
    </row>
    <row r="23" spans="1:44" s="710" customFormat="1" ht="16.5" customHeight="1" thickBot="1">
      <c r="A23" s="757"/>
      <c r="B23" s="758"/>
      <c r="C23" s="758"/>
      <c r="D23" s="759"/>
      <c r="E23" s="760"/>
      <c r="F23" s="759"/>
      <c r="G23" s="760"/>
      <c r="H23" s="761"/>
      <c r="I23" s="759"/>
      <c r="J23" s="759"/>
      <c r="K23" s="761"/>
      <c r="L23" s="759"/>
      <c r="M23" s="759"/>
      <c r="N23" s="761"/>
      <c r="O23" s="759"/>
      <c r="P23" s="759"/>
      <c r="Q23" s="761"/>
      <c r="R23" s="759"/>
      <c r="S23" s="759"/>
      <c r="T23" s="761"/>
      <c r="U23" s="759"/>
      <c r="V23" s="759"/>
      <c r="W23" s="761"/>
      <c r="X23" s="759"/>
      <c r="Y23" s="759"/>
      <c r="Z23" s="761"/>
      <c r="AA23" s="759"/>
      <c r="AB23" s="759"/>
      <c r="AC23" s="761"/>
      <c r="AD23" s="759"/>
      <c r="AE23" s="759"/>
      <c r="AF23" s="761"/>
      <c r="AG23" s="759"/>
      <c r="AH23" s="759"/>
      <c r="AI23" s="761"/>
      <c r="AJ23" s="759"/>
      <c r="AK23" s="759"/>
      <c r="AL23" s="761"/>
      <c r="AM23" s="759"/>
      <c r="AN23" s="759"/>
      <c r="AO23" s="761"/>
      <c r="AP23" s="759"/>
      <c r="AQ23" s="759"/>
    </row>
    <row r="24" spans="1:44" s="710" customFormat="1" ht="16.5" customHeight="1">
      <c r="A24" s="1563" t="s">
        <v>28</v>
      </c>
      <c r="B24" s="1564"/>
      <c r="C24" s="1564"/>
      <c r="D24" s="1555" t="s">
        <v>29</v>
      </c>
      <c r="E24" s="1556"/>
      <c r="F24" s="1556" t="s">
        <v>30</v>
      </c>
      <c r="G24" s="1557"/>
      <c r="H24" s="1565" t="s">
        <v>170</v>
      </c>
      <c r="I24" s="1566"/>
      <c r="J24" s="1567"/>
      <c r="K24" s="1565" t="s">
        <v>171</v>
      </c>
      <c r="L24" s="1566"/>
      <c r="M24" s="1567"/>
      <c r="N24" s="1565" t="s">
        <v>172</v>
      </c>
      <c r="O24" s="1566"/>
      <c r="P24" s="1567"/>
      <c r="Q24" s="1565" t="s">
        <v>173</v>
      </c>
      <c r="R24" s="1566"/>
      <c r="S24" s="1567"/>
      <c r="T24" s="1565" t="s">
        <v>174</v>
      </c>
      <c r="U24" s="1566"/>
      <c r="V24" s="1567"/>
      <c r="W24" s="1565" t="s">
        <v>175</v>
      </c>
      <c r="X24" s="1566"/>
      <c r="Y24" s="1567"/>
      <c r="Z24" s="1565" t="s">
        <v>176</v>
      </c>
      <c r="AA24" s="1566"/>
      <c r="AB24" s="1567"/>
      <c r="AC24" s="1565" t="s">
        <v>177</v>
      </c>
      <c r="AD24" s="1566"/>
      <c r="AE24" s="1567"/>
      <c r="AF24" s="1565" t="s">
        <v>178</v>
      </c>
      <c r="AG24" s="1566"/>
      <c r="AH24" s="1567"/>
      <c r="AI24" s="1565" t="s">
        <v>179</v>
      </c>
      <c r="AJ24" s="1566"/>
      <c r="AK24" s="1567"/>
      <c r="AL24" s="1565" t="s">
        <v>180</v>
      </c>
      <c r="AM24" s="1566"/>
      <c r="AN24" s="1567"/>
      <c r="AO24" s="1565" t="s">
        <v>181</v>
      </c>
      <c r="AP24" s="1566"/>
      <c r="AQ24" s="1567"/>
    </row>
    <row r="25" spans="1:44" s="710" customFormat="1" ht="16.5" customHeight="1" thickBot="1">
      <c r="A25" s="1580" t="s">
        <v>31</v>
      </c>
      <c r="B25" s="1581"/>
      <c r="C25" s="1581"/>
      <c r="D25" s="762" t="s">
        <v>32</v>
      </c>
      <c r="E25" s="763" t="s">
        <v>33</v>
      </c>
      <c r="F25" s="764" t="s">
        <v>32</v>
      </c>
      <c r="G25" s="765" t="s">
        <v>33</v>
      </c>
      <c r="H25" s="1568"/>
      <c r="I25" s="1569"/>
      <c r="J25" s="1570"/>
      <c r="K25" s="1577"/>
      <c r="L25" s="1578"/>
      <c r="M25" s="1579"/>
      <c r="N25" s="1577"/>
      <c r="O25" s="1578"/>
      <c r="P25" s="1579"/>
      <c r="Q25" s="1577"/>
      <c r="R25" s="1578"/>
      <c r="S25" s="1579"/>
      <c r="T25" s="1577"/>
      <c r="U25" s="1578"/>
      <c r="V25" s="1579"/>
      <c r="W25" s="1577"/>
      <c r="X25" s="1578"/>
      <c r="Y25" s="1579"/>
      <c r="Z25" s="1577"/>
      <c r="AA25" s="1578"/>
      <c r="AB25" s="1579"/>
      <c r="AC25" s="1577"/>
      <c r="AD25" s="1578"/>
      <c r="AE25" s="1579"/>
      <c r="AF25" s="1577"/>
      <c r="AG25" s="1578"/>
      <c r="AH25" s="1579"/>
      <c r="AI25" s="1577"/>
      <c r="AJ25" s="1578"/>
      <c r="AK25" s="1579"/>
      <c r="AL25" s="1577"/>
      <c r="AM25" s="1578"/>
      <c r="AN25" s="1579"/>
      <c r="AO25" s="1577"/>
      <c r="AP25" s="1578"/>
      <c r="AQ25" s="1579"/>
    </row>
    <row r="26" spans="1:44" s="710" customFormat="1" ht="16.5" customHeight="1">
      <c r="A26" s="766" t="s">
        <v>188</v>
      </c>
      <c r="B26" s="767" t="s">
        <v>189</v>
      </c>
      <c r="C26" s="768"/>
      <c r="D26" s="769"/>
      <c r="E26" s="770"/>
      <c r="F26" s="771"/>
      <c r="G26" s="772"/>
      <c r="H26" s="773">
        <f>SQRT(I26^2+J26^2)*1000/(SQRT(3)*H11)</f>
        <v>191.25936587481721</v>
      </c>
      <c r="I26" s="774">
        <v>2.952</v>
      </c>
      <c r="J26" s="775">
        <v>1.3925999999999998</v>
      </c>
      <c r="K26" s="773">
        <f>SQRT(L26^2+M26^2)*1000/(SQRT(3)*K11)</f>
        <v>190.91658912878583</v>
      </c>
      <c r="L26" s="774">
        <v>2.9466000000000001</v>
      </c>
      <c r="M26" s="775">
        <v>1.3895999999999999</v>
      </c>
      <c r="N26" s="773">
        <f>SQRT(O26^2+P26^2)*1000/(SQRT(3)*N11)</f>
        <v>191.49719757992787</v>
      </c>
      <c r="O26" s="774">
        <v>2.9550000000000001</v>
      </c>
      <c r="P26" s="775">
        <v>1.3895999999999999</v>
      </c>
      <c r="Q26" s="773">
        <f>SQRT(R26^2+S26^2)*1000/(SQRT(3)*Q11)</f>
        <v>192.36152083909599</v>
      </c>
      <c r="R26" s="774">
        <v>2.9651999999999998</v>
      </c>
      <c r="S26" s="775">
        <v>1.3925999999999998</v>
      </c>
      <c r="T26" s="773">
        <f>SQRT(U26^2+V26^2)*1000/(SQRT(3)*T11)</f>
        <v>192.0097797445558</v>
      </c>
      <c r="U26" s="774">
        <v>2.9568000000000003</v>
      </c>
      <c r="V26" s="775">
        <v>1.3835999999999999</v>
      </c>
      <c r="W26" s="773">
        <f>SQRT(X26^2+Y26^2)*1000/(SQRT(3)*W11)</f>
        <v>192.27304927044287</v>
      </c>
      <c r="X26" s="774">
        <v>2.9561999999999999</v>
      </c>
      <c r="Y26" s="775">
        <v>1.3842000000000001</v>
      </c>
      <c r="Z26" s="773">
        <f>SQRT(AA26^2+AB26^2)*1000/(SQRT(3)*Z11)</f>
        <v>194.73431995265761</v>
      </c>
      <c r="AA26" s="774">
        <v>2.9916</v>
      </c>
      <c r="AB26" s="775">
        <v>1.3956</v>
      </c>
      <c r="AC26" s="773">
        <f>SQRT(AD26^2+AE26^2)*1000/(SQRT(3)*AC11)</f>
        <v>193.62124278280305</v>
      </c>
      <c r="AD26" s="774">
        <v>2.9802</v>
      </c>
      <c r="AE26" s="775">
        <v>1.389</v>
      </c>
      <c r="AF26" s="773">
        <f>SQRT(AG26^2+AH26^2)*1000/(SQRT(3)*AF11)</f>
        <v>193.69237085668348</v>
      </c>
      <c r="AG26" s="774">
        <v>2.9813999999999998</v>
      </c>
      <c r="AH26" s="775">
        <v>1.3865999999999998</v>
      </c>
      <c r="AI26" s="773">
        <f>SQRT(AJ26^2+AK26^2)*1000/(SQRT(3)*AI11)</f>
        <v>192.27992671776346</v>
      </c>
      <c r="AJ26" s="774">
        <v>2.9586000000000006</v>
      </c>
      <c r="AK26" s="775">
        <v>1.3794000000000002</v>
      </c>
      <c r="AL26" s="773">
        <f>SQRT(AM26^2+AN26^2)*1000/(SQRT(3)*AL11)</f>
        <v>192.63244475657186</v>
      </c>
      <c r="AM26" s="774">
        <v>2.9651999999999998</v>
      </c>
      <c r="AN26" s="775">
        <v>1.3824000000000001</v>
      </c>
      <c r="AO26" s="773">
        <f>SQRT(AP26^2+AQ26^2)*1000/(SQRT(3)*AO11)</f>
        <v>194.12123324225621</v>
      </c>
      <c r="AP26" s="774">
        <v>2.9856000000000003</v>
      </c>
      <c r="AQ26" s="775">
        <v>1.4004000000000001</v>
      </c>
    </row>
    <row r="27" spans="1:44" s="710" customFormat="1" ht="16.5" customHeight="1">
      <c r="A27" s="776" t="s">
        <v>188</v>
      </c>
      <c r="B27" s="777" t="s">
        <v>190</v>
      </c>
      <c r="C27" s="778"/>
      <c r="D27" s="779"/>
      <c r="E27" s="780"/>
      <c r="F27" s="781"/>
      <c r="G27" s="782"/>
      <c r="H27" s="783">
        <f>SQRT(I27^2+J27^2)*1000/(SQRT(3)*H17)</f>
        <v>169.0341601561218</v>
      </c>
      <c r="I27" s="784">
        <v>2.6741999999999999</v>
      </c>
      <c r="J27" s="785">
        <v>1.1328</v>
      </c>
      <c r="K27" s="783">
        <f>SQRT(L27^2+M27^2)*1000/(SQRT(3)*K17)</f>
        <v>169.12338657722617</v>
      </c>
      <c r="L27" s="784">
        <v>2.6748000000000003</v>
      </c>
      <c r="M27" s="785">
        <v>1.1339999999999999</v>
      </c>
      <c r="N27" s="783">
        <f>SQRT(O27^2+P27^2)*1000/(SQRT(3)*N17)</f>
        <v>169.05309048185555</v>
      </c>
      <c r="O27" s="784">
        <v>2.6718000000000002</v>
      </c>
      <c r="P27" s="785">
        <v>1.1334000000000002</v>
      </c>
      <c r="Q27" s="783">
        <f>SQRT(R27^2+S27^2)*1000/(SQRT(3)*Q17)</f>
        <v>169.11277110943487</v>
      </c>
      <c r="R27" s="784">
        <v>2.67</v>
      </c>
      <c r="S27" s="785">
        <v>1.1315999999999999</v>
      </c>
      <c r="T27" s="783">
        <f>SQRT(U27^2+V27^2)*1000/(SQRT(3)*T17)</f>
        <v>169.10091305546501</v>
      </c>
      <c r="U27" s="784">
        <v>2.6658000000000004</v>
      </c>
      <c r="V27" s="785">
        <v>1.1292</v>
      </c>
      <c r="W27" s="783">
        <f>SQRT(X27^2+Y27^2)*1000/(SQRT(3)*W17)</f>
        <v>168.97537074495514</v>
      </c>
      <c r="X27" s="784">
        <v>2.661</v>
      </c>
      <c r="Y27" s="785">
        <v>1.1255999999999999</v>
      </c>
      <c r="Z27" s="783">
        <f>SQRT(AA27^2+AB27^2)*1000/(SQRT(3)*Z17)</f>
        <v>168.87343075578954</v>
      </c>
      <c r="AA27" s="784">
        <v>2.6568000000000001</v>
      </c>
      <c r="AB27" s="785">
        <v>1.1232</v>
      </c>
      <c r="AC27" s="783">
        <f>SQRT(AD27^2+AE27^2)*1000/(SQRT(3)*AC17)</f>
        <v>168.70130981842627</v>
      </c>
      <c r="AD27" s="784">
        <v>2.6568000000000001</v>
      </c>
      <c r="AE27" s="785">
        <v>1.1268</v>
      </c>
      <c r="AF27" s="783">
        <f>SQRT(AG27^2+AH27^2)*1000/(SQRT(3)*AF17)</f>
        <v>168.99379689001395</v>
      </c>
      <c r="AG27" s="784">
        <v>2.6621999999999999</v>
      </c>
      <c r="AH27" s="785">
        <v>1.125</v>
      </c>
      <c r="AI27" s="783">
        <f>SQRT(AJ27^2+AK27^2)*1000/(SQRT(3)*AI17)</f>
        <v>168.88703941735295</v>
      </c>
      <c r="AJ27" s="784">
        <v>2.6598000000000002</v>
      </c>
      <c r="AK27" s="785">
        <v>1.1255999999999999</v>
      </c>
      <c r="AL27" s="783">
        <f>SQRT(AM27^2+AN27^2)*1000/(SQRT(3)*AL17)</f>
        <v>168.85593967191573</v>
      </c>
      <c r="AM27" s="784">
        <v>2.6598000000000002</v>
      </c>
      <c r="AN27" s="785">
        <v>1.1274000000000002</v>
      </c>
      <c r="AO27" s="783">
        <f>SQRT(AP27^2+AQ27^2)*1000/(SQRT(3)*AO17)</f>
        <v>168.59332495097021</v>
      </c>
      <c r="AP27" s="784">
        <v>2.6568000000000001</v>
      </c>
      <c r="AQ27" s="785">
        <v>1.1274000000000002</v>
      </c>
    </row>
    <row r="28" spans="1:44" s="710" customFormat="1" ht="16.5" customHeight="1">
      <c r="A28" s="776" t="s">
        <v>188</v>
      </c>
      <c r="B28" s="777" t="s">
        <v>191</v>
      </c>
      <c r="C28" s="778"/>
      <c r="D28" s="779"/>
      <c r="E28" s="780"/>
      <c r="F28" s="781"/>
      <c r="G28" s="782"/>
      <c r="H28" s="786">
        <f>SQRT(I28^2+J28^2)*1000/(SQRT(3)*H11)</f>
        <v>16.897695097760909</v>
      </c>
      <c r="I28" s="787">
        <v>0.28449999999999998</v>
      </c>
      <c r="J28" s="788">
        <v>4.7100000000000003E-2</v>
      </c>
      <c r="K28" s="786">
        <f>SQRT(L28^2+M28^2)*1000/(SQRT(3)*K11)</f>
        <v>16.77511075827287</v>
      </c>
      <c r="L28" s="787">
        <v>0.28249999999999997</v>
      </c>
      <c r="M28" s="788">
        <v>4.6200000000000005E-2</v>
      </c>
      <c r="N28" s="786">
        <f>SQRT(O28^2+P28^2)*1000/(SQRT(3)*N11)</f>
        <v>16.814020284232342</v>
      </c>
      <c r="O28" s="787">
        <v>0.28299999999999997</v>
      </c>
      <c r="P28" s="788">
        <v>4.5999999999999999E-2</v>
      </c>
      <c r="Q28" s="786">
        <f>SQRT(R28^2+S28^2)*1000/(SQRT(3)*Q11)</f>
        <v>17.125596316737433</v>
      </c>
      <c r="R28" s="787">
        <v>0.28799999999999998</v>
      </c>
      <c r="S28" s="788">
        <v>4.5999999999999999E-2</v>
      </c>
      <c r="T28" s="786">
        <f>SQRT(U28^2+V28^2)*1000/(SQRT(3)*T11)</f>
        <v>17.973025472526228</v>
      </c>
      <c r="U28" s="787">
        <v>0.30170000000000002</v>
      </c>
      <c r="V28" s="788">
        <v>4.8500000000000001E-2</v>
      </c>
      <c r="W28" s="786">
        <f>SQRT(X28^2+Y28^2)*1000/(SQRT(3)*W11)</f>
        <v>18.241450196659507</v>
      </c>
      <c r="X28" s="787">
        <v>0.30579999999999996</v>
      </c>
      <c r="Y28" s="788">
        <v>4.8899999999999999E-2</v>
      </c>
      <c r="Z28" s="786">
        <f>SQRT(AA28^2+AB28^2)*1000/(SQRT(3)*Z11)</f>
        <v>17.569029416978015</v>
      </c>
      <c r="AA28" s="787">
        <v>0.29399999999999998</v>
      </c>
      <c r="AB28" s="788">
        <v>4.7599999999999996E-2</v>
      </c>
      <c r="AC28" s="786">
        <f>SQRT(AD28^2+AE28^2)*1000/(SQRT(3)*AC11)</f>
        <v>17.700919240075368</v>
      </c>
      <c r="AD28" s="787">
        <v>0.29669999999999996</v>
      </c>
      <c r="AE28" s="788">
        <v>4.82E-2</v>
      </c>
      <c r="AF28" s="786">
        <f>SQRT(AG28^2+AH28^2)*1000/(SQRT(3)*AF11)</f>
        <v>17.602365068912803</v>
      </c>
      <c r="AG28" s="787">
        <v>0.2949</v>
      </c>
      <c r="AH28" s="788">
        <v>4.82E-2</v>
      </c>
      <c r="AI28" s="786">
        <f>SQRT(AJ28^2+AK28^2)*1000/(SQRT(3)*AI11)</f>
        <v>17.853570717854726</v>
      </c>
      <c r="AJ28" s="787">
        <v>0.29899999999999999</v>
      </c>
      <c r="AK28" s="788">
        <v>4.9700000000000001E-2</v>
      </c>
      <c r="AL28" s="786">
        <f>SQRT(AM28^2+AN28^2)*1000/(SQRT(3)*AL11)</f>
        <v>17.871870566316836</v>
      </c>
      <c r="AM28" s="787">
        <v>0.29949999999999999</v>
      </c>
      <c r="AN28" s="788">
        <v>4.9299999999999997E-2</v>
      </c>
      <c r="AO28" s="786">
        <f>SQRT(AP28^2+AQ28^2)*1000/(SQRT(3)*AO11)</f>
        <v>18.00387410494762</v>
      </c>
      <c r="AP28" s="787">
        <v>0.30160000000000003</v>
      </c>
      <c r="AQ28" s="788">
        <v>5.0799999999999998E-2</v>
      </c>
    </row>
    <row r="29" spans="1:44" s="710" customFormat="1" ht="16.5" customHeight="1" thickBot="1">
      <c r="A29" s="789" t="s">
        <v>188</v>
      </c>
      <c r="B29" s="790" t="s">
        <v>192</v>
      </c>
      <c r="C29" s="791"/>
      <c r="D29" s="792"/>
      <c r="E29" s="793"/>
      <c r="F29" s="794"/>
      <c r="G29" s="795"/>
      <c r="H29" s="786">
        <f>SQRT(I29^2+J29^2)*1000/(SQRT(3)*H11)</f>
        <v>13.28974899208505</v>
      </c>
      <c r="I29" s="787">
        <v>0.2268</v>
      </c>
      <c r="J29" s="788">
        <v>0</v>
      </c>
      <c r="K29" s="786">
        <f>SQRT(L29^2+M29^2)*1000/(SQRT(3)*K11)</f>
        <v>13.1855456314323</v>
      </c>
      <c r="L29" s="787">
        <v>0.22500000000000001</v>
      </c>
      <c r="M29" s="788">
        <v>0</v>
      </c>
      <c r="N29" s="786">
        <f>SQRT(O29^2+P29^2)*1000/(SQRT(3)*N11)</f>
        <v>13.405983367243643</v>
      </c>
      <c r="O29" s="787">
        <v>0.2286</v>
      </c>
      <c r="P29" s="788">
        <v>0</v>
      </c>
      <c r="Q29" s="786">
        <f>SQRT(R29^2+S29^2)*1000/(SQRT(3)*Q11)</f>
        <v>13.352834733187164</v>
      </c>
      <c r="R29" s="787">
        <v>0.22740000000000002</v>
      </c>
      <c r="S29" s="788">
        <v>0</v>
      </c>
      <c r="T29" s="786">
        <f>SQRT(U29^2+V29^2)*1000/(SQRT(3)*T11)</f>
        <v>13.622101498343216</v>
      </c>
      <c r="U29" s="787">
        <v>0.23160000000000003</v>
      </c>
      <c r="V29" s="788">
        <v>0</v>
      </c>
      <c r="W29" s="786">
        <f>SQRT(X29^2+Y29^2)*1000/(SQRT(3)*W11)</f>
        <v>13.50061926898139</v>
      </c>
      <c r="X29" s="787">
        <v>0.22919999999999999</v>
      </c>
      <c r="Y29" s="788">
        <v>0</v>
      </c>
      <c r="Z29" s="786">
        <f>SQRT(AA29^2+AB29^2)*1000/(SQRT(3)*Z11)</f>
        <v>13.30824375268957</v>
      </c>
      <c r="AA29" s="787">
        <v>0.22560000000000002</v>
      </c>
      <c r="AB29" s="788">
        <v>0</v>
      </c>
      <c r="AC29" s="786">
        <f>SQRT(AD29^2+AE29^2)*1000/(SQRT(3)*AC11)</f>
        <v>12.931704532734235</v>
      </c>
      <c r="AD29" s="787">
        <v>0.21959999999999999</v>
      </c>
      <c r="AE29" s="788">
        <v>6.0000000000000006E-4</v>
      </c>
      <c r="AF29" s="786">
        <f>SQRT(AG29^2+AH29^2)*1000/(SQRT(3)*AF11)</f>
        <v>13.042145859876696</v>
      </c>
      <c r="AG29" s="787">
        <v>0.22140000000000001</v>
      </c>
      <c r="AH29" s="788">
        <v>0</v>
      </c>
      <c r="AI29" s="786">
        <f>SQRT(AJ29^2+AK29^2)*1000/(SQRT(3)*AI11)</f>
        <v>13.394487890312963</v>
      </c>
      <c r="AJ29" s="787">
        <v>0.22740000000000002</v>
      </c>
      <c r="AK29" s="788">
        <v>0</v>
      </c>
      <c r="AL29" s="786">
        <f>SQRT(AM29^2+AN29^2)*1000/(SQRT(3)*AL11)</f>
        <v>13.636605784076234</v>
      </c>
      <c r="AM29" s="787">
        <v>0.23160000000000003</v>
      </c>
      <c r="AN29" s="788">
        <v>0</v>
      </c>
      <c r="AO29" s="786">
        <f>SQRT(AP29^2+AQ29^2)*1000/(SQRT(3)*AO11)</f>
        <v>13.315392862154733</v>
      </c>
      <c r="AP29" s="787">
        <v>0.22619999999999998</v>
      </c>
      <c r="AQ29" s="788">
        <v>6.0000000000000006E-4</v>
      </c>
    </row>
    <row r="30" spans="1:44" s="710" customFormat="1" ht="16.5" customHeight="1">
      <c r="A30" s="796"/>
      <c r="B30" s="797" t="s">
        <v>90</v>
      </c>
      <c r="C30" s="798"/>
      <c r="D30" s="799"/>
      <c r="E30" s="800"/>
      <c r="F30" s="801"/>
      <c r="G30" s="802"/>
      <c r="H30" s="803">
        <f>SQRT(I30^2+J30^2)*1000/(SQRT(3)*0.4)</f>
        <v>15.454742529937748</v>
      </c>
      <c r="I30" s="804">
        <v>5.5839999999999996E-3</v>
      </c>
      <c r="J30" s="805">
        <v>9.136E-3</v>
      </c>
      <c r="K30" s="803">
        <f>SQRT(L30^2+M30^2)*1000/(SQRT(3)*0.4)</f>
        <v>15.751275080661461</v>
      </c>
      <c r="L30" s="804">
        <v>5.6240000000000005E-3</v>
      </c>
      <c r="M30" s="805">
        <v>9.3520000000000009E-3</v>
      </c>
      <c r="N30" s="803">
        <f>SQRT(O30^2+P30^2)*1000/(SQRT(3)*0.4)</f>
        <v>9.0085588932599716</v>
      </c>
      <c r="O30" s="804">
        <v>3.3280000000000002E-3</v>
      </c>
      <c r="P30" s="805">
        <v>5.28E-3</v>
      </c>
      <c r="Q30" s="803">
        <f>SQRT(R30^2+S30^2)*1000/(SQRT(3)*0.4)</f>
        <v>9.2068959662490659</v>
      </c>
      <c r="R30" s="804">
        <v>3.4080000000000004E-3</v>
      </c>
      <c r="S30" s="805">
        <v>5.3919999999999992E-3</v>
      </c>
      <c r="T30" s="803">
        <f>SQRT(U30^2+V30^2)*1000/(SQRT(3)*0.4)</f>
        <v>9.8677386805015583</v>
      </c>
      <c r="U30" s="804">
        <v>3.6320000000000002E-3</v>
      </c>
      <c r="V30" s="805">
        <v>5.7919999999999994E-3</v>
      </c>
      <c r="W30" s="803">
        <f>SQRT(X30^2+Y30^2)*1000/(SQRT(3)*0.4)</f>
        <v>11.499298529330678</v>
      </c>
      <c r="X30" s="804">
        <v>4.2160000000000001E-3</v>
      </c>
      <c r="Y30" s="805">
        <v>6.7599999999999995E-3</v>
      </c>
      <c r="Z30" s="803">
        <f>SQRT(AA30^2+AB30^2)*1000/(SQRT(3)*0.4)</f>
        <v>7.6588075660205313</v>
      </c>
      <c r="AA30" s="804">
        <v>2.856E-3</v>
      </c>
      <c r="AB30" s="805">
        <v>4.4719999999999994E-3</v>
      </c>
      <c r="AC30" s="803">
        <f>SQRT(AD30^2+AE30^2)*1000/(SQRT(3)*0.4)</f>
        <v>12.926587587861951</v>
      </c>
      <c r="AD30" s="804">
        <v>4.712E-3</v>
      </c>
      <c r="AE30" s="805">
        <v>7.6160000000000004E-3</v>
      </c>
      <c r="AF30" s="803">
        <f>SQRT(AG30^2+AH30^2)*1000/(SQRT(3)*0.4)</f>
        <v>9.9864574966968807</v>
      </c>
      <c r="AG30" s="804">
        <v>3.6720000000000004E-3</v>
      </c>
      <c r="AH30" s="805">
        <v>5.8640000000000003E-3</v>
      </c>
      <c r="AI30" s="803">
        <f>SQRT(AJ30^2+AK30^2)*1000/(SQRT(3)*0.4)</f>
        <v>11.698871740471386</v>
      </c>
      <c r="AJ30" s="804">
        <v>4.2720000000000006E-3</v>
      </c>
      <c r="AK30" s="805">
        <v>6.888E-3</v>
      </c>
      <c r="AL30" s="803">
        <f>SQRT(AM30^2+AN30^2)*1000/(SQRT(3)*0.4)</f>
        <v>12.340313340160101</v>
      </c>
      <c r="AM30" s="804">
        <v>4.4960000000000009E-3</v>
      </c>
      <c r="AN30" s="805">
        <v>7.2719999999999998E-3</v>
      </c>
      <c r="AO30" s="803">
        <f>SQRT(AP30^2+AQ30^2)*1000/(SQRT(3)*0.4)</f>
        <v>16.367777287504047</v>
      </c>
      <c r="AP30" s="804">
        <v>5.9199999999999999E-3</v>
      </c>
      <c r="AQ30" s="805">
        <v>9.672E-3</v>
      </c>
    </row>
    <row r="31" spans="1:44" s="710" customFormat="1" ht="16.5" customHeight="1" thickBot="1">
      <c r="A31" s="806"/>
      <c r="B31" s="807" t="s">
        <v>91</v>
      </c>
      <c r="C31" s="808"/>
      <c r="D31" s="809"/>
      <c r="E31" s="810"/>
      <c r="F31" s="811"/>
      <c r="G31" s="812"/>
      <c r="H31" s="813">
        <f>SQRT(I31^2+J31^2)*1000/(SQRT(3)*0.4)</f>
        <v>5.5685904859308879</v>
      </c>
      <c r="I31" s="814">
        <v>1.8959999999999999E-3</v>
      </c>
      <c r="J31" s="815">
        <v>3.3600000000000001E-3</v>
      </c>
      <c r="K31" s="813">
        <f>SQRT(L31^2+M31^2)*1000/(SQRT(3)*0.4)</f>
        <v>7.9746598673548439</v>
      </c>
      <c r="L31" s="814">
        <v>2.7359999999999997E-3</v>
      </c>
      <c r="M31" s="815">
        <v>4.7999999999999996E-3</v>
      </c>
      <c r="N31" s="813">
        <f>SQRT(O31^2+P31^2)*1000/(SQRT(3)*0.4)</f>
        <v>3.5490092514202702</v>
      </c>
      <c r="O31" s="814">
        <v>1.1600000000000002E-3</v>
      </c>
      <c r="P31" s="815">
        <v>2.1680000000000002E-3</v>
      </c>
      <c r="Q31" s="813">
        <f>SQRT(R31^2+S31^2)*1000/(SQRT(3)*0.4)</f>
        <v>4.0862860072850182</v>
      </c>
      <c r="R31" s="814">
        <v>1.3360000000000002E-3</v>
      </c>
      <c r="S31" s="815">
        <v>2.496E-3</v>
      </c>
      <c r="T31" s="813">
        <f>SQRT(U31^2+V31^2)*1000/(SQRT(3)*0.4)</f>
        <v>5.897095330188697</v>
      </c>
      <c r="U31" s="814">
        <v>1.9759999999999999E-3</v>
      </c>
      <c r="V31" s="815">
        <v>3.5760000000000002E-3</v>
      </c>
      <c r="W31" s="813">
        <f>SQRT(X31^2+Y31^2)*1000/(SQRT(3)*0.4)</f>
        <v>6.4567587327801972</v>
      </c>
      <c r="X31" s="814">
        <v>2.1840000000000002E-3</v>
      </c>
      <c r="Y31" s="815">
        <v>3.9039999999999999E-3</v>
      </c>
      <c r="Z31" s="813">
        <f>SQRT(AA31^2+AB31^2)*1000/(SQRT(3)*0.4)</f>
        <v>7.103989489481715</v>
      </c>
      <c r="AA31" s="814">
        <v>2.4160000000000002E-3</v>
      </c>
      <c r="AB31" s="815">
        <v>4.2880000000000001E-3</v>
      </c>
      <c r="AC31" s="813">
        <f>SQRT(AD31^2+AE31^2)*1000/(SQRT(3)*0.4)</f>
        <v>8.1665741491358119</v>
      </c>
      <c r="AD31" s="814">
        <v>2.8079999999999997E-3</v>
      </c>
      <c r="AE31" s="815">
        <v>4.9119999999999997E-3</v>
      </c>
      <c r="AF31" s="813">
        <f>SQRT(AG31^2+AH31^2)*1000/(SQRT(3)*0.4)</f>
        <v>7.5178809070996397</v>
      </c>
      <c r="AG31" s="814">
        <v>2.5600000000000002E-3</v>
      </c>
      <c r="AH31" s="815">
        <v>4.5359999999999992E-3</v>
      </c>
      <c r="AI31" s="813">
        <f>SQRT(AJ31^2+AK31^2)*1000/(SQRT(3)*0.4)</f>
        <v>8.6062690329007641</v>
      </c>
      <c r="AJ31" s="814">
        <v>2.96E-3</v>
      </c>
      <c r="AK31" s="815">
        <v>5.176E-3</v>
      </c>
      <c r="AL31" s="813">
        <f>SQRT(AM31^2+AN31^2)*1000/(SQRT(3)*0.4)</f>
        <v>8.911333607640703</v>
      </c>
      <c r="AM31" s="814">
        <v>3.0639999999999999E-3</v>
      </c>
      <c r="AN31" s="815">
        <v>5.3600000000000002E-3</v>
      </c>
      <c r="AO31" s="813">
        <f>SQRT(AP31^2+AQ31^2)*1000/(SQRT(3)*0.4)</f>
        <v>10.198908438324827</v>
      </c>
      <c r="AP31" s="814">
        <v>3.5040000000000002E-3</v>
      </c>
      <c r="AQ31" s="815">
        <v>6.136E-3</v>
      </c>
    </row>
    <row r="32" spans="1:44" s="710" customFormat="1" ht="16.5" customHeight="1">
      <c r="A32" s="1582" t="s">
        <v>50</v>
      </c>
      <c r="B32" s="1583"/>
      <c r="C32" s="1583"/>
      <c r="D32" s="1583"/>
      <c r="E32" s="1583"/>
      <c r="F32" s="1583"/>
      <c r="G32" s="1584"/>
      <c r="H32" s="773">
        <f>H26+H28+H29</f>
        <v>221.44680996466315</v>
      </c>
      <c r="I32" s="774">
        <f>I26+I28+I29</f>
        <v>3.4632999999999998</v>
      </c>
      <c r="J32" s="775">
        <f>J26+J28+J29</f>
        <v>1.4396999999999998</v>
      </c>
      <c r="K32" s="773">
        <f t="shared" ref="K32:AQ32" si="0">K26+K28+K29</f>
        <v>220.87724551849098</v>
      </c>
      <c r="L32" s="774">
        <f t="shared" si="0"/>
        <v>3.4540999999999999</v>
      </c>
      <c r="M32" s="775">
        <f t="shared" si="0"/>
        <v>1.4358</v>
      </c>
      <c r="N32" s="773">
        <f t="shared" si="0"/>
        <v>221.71720123140383</v>
      </c>
      <c r="O32" s="774">
        <f t="shared" si="0"/>
        <v>3.4666000000000001</v>
      </c>
      <c r="P32" s="775">
        <f t="shared" si="0"/>
        <v>1.4356</v>
      </c>
      <c r="Q32" s="773">
        <f t="shared" si="0"/>
        <v>222.8399518890206</v>
      </c>
      <c r="R32" s="774">
        <f t="shared" si="0"/>
        <v>3.4805999999999995</v>
      </c>
      <c r="S32" s="775">
        <f t="shared" si="0"/>
        <v>1.4385999999999999</v>
      </c>
      <c r="T32" s="773">
        <f t="shared" si="0"/>
        <v>223.60490671542524</v>
      </c>
      <c r="U32" s="774">
        <f t="shared" si="0"/>
        <v>3.4901</v>
      </c>
      <c r="V32" s="775">
        <f t="shared" si="0"/>
        <v>1.4320999999999999</v>
      </c>
      <c r="W32" s="773">
        <f t="shared" si="0"/>
        <v>224.01511873608376</v>
      </c>
      <c r="X32" s="774">
        <f t="shared" si="0"/>
        <v>3.4912000000000001</v>
      </c>
      <c r="Y32" s="775">
        <f t="shared" si="0"/>
        <v>1.4331</v>
      </c>
      <c r="Z32" s="773">
        <f t="shared" si="0"/>
        <v>225.61159312232522</v>
      </c>
      <c r="AA32" s="774">
        <f t="shared" si="0"/>
        <v>3.5112000000000001</v>
      </c>
      <c r="AB32" s="775">
        <f t="shared" si="0"/>
        <v>1.4432</v>
      </c>
      <c r="AC32" s="773">
        <f t="shared" si="0"/>
        <v>224.25386655561266</v>
      </c>
      <c r="AD32" s="774">
        <f t="shared" si="0"/>
        <v>3.4964999999999997</v>
      </c>
      <c r="AE32" s="775">
        <f t="shared" si="0"/>
        <v>1.4378</v>
      </c>
      <c r="AF32" s="773">
        <f t="shared" si="0"/>
        <v>224.33688178547297</v>
      </c>
      <c r="AG32" s="774">
        <f t="shared" si="0"/>
        <v>3.4977</v>
      </c>
      <c r="AH32" s="775">
        <f t="shared" si="0"/>
        <v>1.4347999999999999</v>
      </c>
      <c r="AI32" s="773">
        <f t="shared" si="0"/>
        <v>223.52798532593116</v>
      </c>
      <c r="AJ32" s="774">
        <f t="shared" si="0"/>
        <v>3.4850000000000003</v>
      </c>
      <c r="AK32" s="775">
        <f t="shared" si="0"/>
        <v>1.4291000000000003</v>
      </c>
      <c r="AL32" s="773">
        <f t="shared" si="0"/>
        <v>224.14092110696492</v>
      </c>
      <c r="AM32" s="774">
        <f t="shared" si="0"/>
        <v>3.4962999999999997</v>
      </c>
      <c r="AN32" s="775">
        <f t="shared" si="0"/>
        <v>1.4317</v>
      </c>
      <c r="AO32" s="773">
        <f t="shared" si="0"/>
        <v>225.44050020935856</v>
      </c>
      <c r="AP32" s="774">
        <f t="shared" si="0"/>
        <v>3.5134000000000003</v>
      </c>
      <c r="AQ32" s="775">
        <f t="shared" si="0"/>
        <v>1.4518</v>
      </c>
    </row>
    <row r="33" spans="1:81" s="710" customFormat="1" ht="16.5" customHeight="1" thickBot="1">
      <c r="A33" s="1585" t="s">
        <v>51</v>
      </c>
      <c r="B33" s="1586"/>
      <c r="C33" s="1586"/>
      <c r="D33" s="1586"/>
      <c r="E33" s="1586"/>
      <c r="F33" s="1586"/>
      <c r="G33" s="1587"/>
      <c r="H33" s="813">
        <f>H27</f>
        <v>169.0341601561218</v>
      </c>
      <c r="I33" s="814">
        <f>I27</f>
        <v>2.6741999999999999</v>
      </c>
      <c r="J33" s="815">
        <f>J27</f>
        <v>1.1328</v>
      </c>
      <c r="K33" s="813">
        <f t="shared" ref="K33:AQ33" si="1">K27</f>
        <v>169.12338657722617</v>
      </c>
      <c r="L33" s="814">
        <f t="shared" si="1"/>
        <v>2.6748000000000003</v>
      </c>
      <c r="M33" s="815">
        <f t="shared" si="1"/>
        <v>1.1339999999999999</v>
      </c>
      <c r="N33" s="813">
        <f t="shared" si="1"/>
        <v>169.05309048185555</v>
      </c>
      <c r="O33" s="814">
        <f t="shared" si="1"/>
        <v>2.6718000000000002</v>
      </c>
      <c r="P33" s="815">
        <f t="shared" si="1"/>
        <v>1.1334000000000002</v>
      </c>
      <c r="Q33" s="813">
        <f t="shared" si="1"/>
        <v>169.11277110943487</v>
      </c>
      <c r="R33" s="814">
        <f t="shared" si="1"/>
        <v>2.67</v>
      </c>
      <c r="S33" s="815">
        <f t="shared" si="1"/>
        <v>1.1315999999999999</v>
      </c>
      <c r="T33" s="813">
        <f t="shared" si="1"/>
        <v>169.10091305546501</v>
      </c>
      <c r="U33" s="814">
        <f t="shared" si="1"/>
        <v>2.6658000000000004</v>
      </c>
      <c r="V33" s="815">
        <f t="shared" si="1"/>
        <v>1.1292</v>
      </c>
      <c r="W33" s="813">
        <f t="shared" si="1"/>
        <v>168.97537074495514</v>
      </c>
      <c r="X33" s="814">
        <f t="shared" si="1"/>
        <v>2.661</v>
      </c>
      <c r="Y33" s="815">
        <f t="shared" si="1"/>
        <v>1.1255999999999999</v>
      </c>
      <c r="Z33" s="813">
        <f t="shared" si="1"/>
        <v>168.87343075578954</v>
      </c>
      <c r="AA33" s="814">
        <f t="shared" si="1"/>
        <v>2.6568000000000001</v>
      </c>
      <c r="AB33" s="815">
        <f t="shared" si="1"/>
        <v>1.1232</v>
      </c>
      <c r="AC33" s="813">
        <f t="shared" si="1"/>
        <v>168.70130981842627</v>
      </c>
      <c r="AD33" s="814">
        <f t="shared" si="1"/>
        <v>2.6568000000000001</v>
      </c>
      <c r="AE33" s="815">
        <f t="shared" si="1"/>
        <v>1.1268</v>
      </c>
      <c r="AF33" s="813">
        <f t="shared" si="1"/>
        <v>168.99379689001395</v>
      </c>
      <c r="AG33" s="814">
        <f t="shared" si="1"/>
        <v>2.6621999999999999</v>
      </c>
      <c r="AH33" s="815">
        <f t="shared" si="1"/>
        <v>1.125</v>
      </c>
      <c r="AI33" s="813">
        <f t="shared" si="1"/>
        <v>168.88703941735295</v>
      </c>
      <c r="AJ33" s="814">
        <f t="shared" si="1"/>
        <v>2.6598000000000002</v>
      </c>
      <c r="AK33" s="815">
        <f t="shared" si="1"/>
        <v>1.1255999999999999</v>
      </c>
      <c r="AL33" s="813">
        <f t="shared" si="1"/>
        <v>168.85593967191573</v>
      </c>
      <c r="AM33" s="814">
        <f t="shared" si="1"/>
        <v>2.6598000000000002</v>
      </c>
      <c r="AN33" s="815">
        <f t="shared" si="1"/>
        <v>1.1274000000000002</v>
      </c>
      <c r="AO33" s="813">
        <f t="shared" si="1"/>
        <v>168.59332495097021</v>
      </c>
      <c r="AP33" s="814">
        <f t="shared" si="1"/>
        <v>2.6568000000000001</v>
      </c>
      <c r="AQ33" s="815">
        <f t="shared" si="1"/>
        <v>1.1274000000000002</v>
      </c>
    </row>
    <row r="34" spans="1:81" s="710" customFormat="1" ht="16.5" customHeight="1" thickBot="1">
      <c r="A34" s="1588" t="s">
        <v>52</v>
      </c>
      <c r="B34" s="1589"/>
      <c r="C34" s="1589"/>
      <c r="D34" s="1589"/>
      <c r="E34" s="1589"/>
      <c r="F34" s="1589"/>
      <c r="G34" s="1589"/>
      <c r="H34" s="820">
        <f>H32+H33</f>
        <v>390.48097012078495</v>
      </c>
      <c r="I34" s="821">
        <f>I32+I33</f>
        <v>6.1374999999999993</v>
      </c>
      <c r="J34" s="822">
        <f>J32+J33</f>
        <v>2.5724999999999998</v>
      </c>
      <c r="K34" s="820">
        <f t="shared" ref="K34:AQ34" si="2">K32+K33</f>
        <v>390.00063209571715</v>
      </c>
      <c r="L34" s="821">
        <f t="shared" si="2"/>
        <v>6.1288999999999998</v>
      </c>
      <c r="M34" s="822">
        <f t="shared" si="2"/>
        <v>2.5697999999999999</v>
      </c>
      <c r="N34" s="820">
        <f t="shared" si="2"/>
        <v>390.77029171325938</v>
      </c>
      <c r="O34" s="821">
        <f t="shared" si="2"/>
        <v>6.1384000000000007</v>
      </c>
      <c r="P34" s="822">
        <f t="shared" si="2"/>
        <v>2.569</v>
      </c>
      <c r="Q34" s="820">
        <f t="shared" si="2"/>
        <v>391.95272299845544</v>
      </c>
      <c r="R34" s="821">
        <f t="shared" si="2"/>
        <v>6.150599999999999</v>
      </c>
      <c r="S34" s="822">
        <f t="shared" si="2"/>
        <v>2.5701999999999998</v>
      </c>
      <c r="T34" s="820">
        <f t="shared" si="2"/>
        <v>392.70581977089023</v>
      </c>
      <c r="U34" s="821">
        <f t="shared" si="2"/>
        <v>6.1559000000000008</v>
      </c>
      <c r="V34" s="822">
        <f t="shared" si="2"/>
        <v>2.5613000000000001</v>
      </c>
      <c r="W34" s="820">
        <f t="shared" si="2"/>
        <v>392.99048948103894</v>
      </c>
      <c r="X34" s="821">
        <f t="shared" si="2"/>
        <v>6.1522000000000006</v>
      </c>
      <c r="Y34" s="822">
        <f t="shared" si="2"/>
        <v>2.5587</v>
      </c>
      <c r="Z34" s="820">
        <f t="shared" si="2"/>
        <v>394.48502387811476</v>
      </c>
      <c r="AA34" s="821">
        <f t="shared" si="2"/>
        <v>6.1680000000000001</v>
      </c>
      <c r="AB34" s="822">
        <f t="shared" si="2"/>
        <v>2.5663999999999998</v>
      </c>
      <c r="AC34" s="820">
        <f t="shared" si="2"/>
        <v>392.95517637403896</v>
      </c>
      <c r="AD34" s="821">
        <f t="shared" si="2"/>
        <v>6.1532999999999998</v>
      </c>
      <c r="AE34" s="822">
        <f t="shared" si="2"/>
        <v>2.5646</v>
      </c>
      <c r="AF34" s="820">
        <f t="shared" si="2"/>
        <v>393.33067867548692</v>
      </c>
      <c r="AG34" s="821">
        <f t="shared" si="2"/>
        <v>6.1599000000000004</v>
      </c>
      <c r="AH34" s="822">
        <f t="shared" si="2"/>
        <v>2.5598000000000001</v>
      </c>
      <c r="AI34" s="820">
        <f t="shared" si="2"/>
        <v>392.41502474328411</v>
      </c>
      <c r="AJ34" s="821">
        <f t="shared" si="2"/>
        <v>6.1448</v>
      </c>
      <c r="AK34" s="822">
        <f t="shared" si="2"/>
        <v>2.5547000000000004</v>
      </c>
      <c r="AL34" s="820">
        <f t="shared" si="2"/>
        <v>392.99686077888066</v>
      </c>
      <c r="AM34" s="821">
        <f t="shared" si="2"/>
        <v>6.1561000000000003</v>
      </c>
      <c r="AN34" s="822">
        <f t="shared" si="2"/>
        <v>2.5590999999999999</v>
      </c>
      <c r="AO34" s="820">
        <f t="shared" si="2"/>
        <v>394.03382516032877</v>
      </c>
      <c r="AP34" s="821">
        <f t="shared" si="2"/>
        <v>6.1702000000000004</v>
      </c>
      <c r="AQ34" s="822">
        <f t="shared" si="2"/>
        <v>2.5792000000000002</v>
      </c>
      <c r="CB34" s="733"/>
      <c r="CC34" s="733"/>
    </row>
    <row r="35" spans="1:81" s="710" customFormat="1" ht="16.5" customHeight="1">
      <c r="A35" s="823"/>
      <c r="B35" s="711"/>
      <c r="C35" s="757"/>
      <c r="D35" s="759"/>
      <c r="E35" s="760"/>
      <c r="F35" s="759"/>
      <c r="G35" s="760"/>
      <c r="H35" s="761"/>
      <c r="I35" s="759"/>
      <c r="K35" s="761"/>
      <c r="L35" s="759"/>
      <c r="M35" s="759"/>
      <c r="N35" s="761"/>
      <c r="O35" s="759"/>
      <c r="P35" s="759"/>
      <c r="Q35" s="761"/>
      <c r="R35" s="759"/>
      <c r="S35" s="759"/>
      <c r="T35" s="761"/>
      <c r="U35" s="759"/>
      <c r="V35" s="759"/>
      <c r="W35" s="761"/>
      <c r="X35" s="759"/>
      <c r="Y35" s="759"/>
      <c r="Z35" s="761"/>
      <c r="AA35" s="759"/>
      <c r="AB35" s="759"/>
      <c r="AC35" s="761"/>
      <c r="AD35" s="759"/>
      <c r="AE35" s="759"/>
      <c r="AF35" s="761"/>
      <c r="AG35" s="759"/>
      <c r="AH35" s="759"/>
      <c r="AI35" s="761"/>
      <c r="AJ35" s="759"/>
      <c r="AK35" s="759"/>
      <c r="AL35" s="761"/>
      <c r="AM35" s="759"/>
      <c r="AN35" s="759"/>
      <c r="AO35" s="761"/>
      <c r="AP35" s="759"/>
      <c r="AQ35" s="759"/>
    </row>
    <row r="36" spans="1:81" s="710" customFormat="1" ht="16.5" customHeight="1" thickBot="1">
      <c r="A36" s="824" t="s">
        <v>53</v>
      </c>
      <c r="B36" s="711"/>
      <c r="C36" s="711"/>
      <c r="D36" s="711"/>
      <c r="E36" s="711"/>
      <c r="F36" s="711"/>
      <c r="G36" s="711"/>
      <c r="H36" s="825"/>
      <c r="I36" s="826"/>
      <c r="J36" s="759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827"/>
      <c r="AJ36" s="827"/>
      <c r="AK36" s="827"/>
      <c r="AL36" s="827"/>
      <c r="AM36" s="827"/>
      <c r="AN36" s="827"/>
      <c r="AO36" s="827"/>
      <c r="AP36" s="827"/>
      <c r="AQ36" s="827"/>
    </row>
    <row r="37" spans="1:81" s="710" customFormat="1" ht="16.5" customHeight="1">
      <c r="A37" s="1528" t="s">
        <v>20</v>
      </c>
      <c r="B37" s="828" t="s">
        <v>54</v>
      </c>
      <c r="C37" s="829"/>
      <c r="D37" s="829" t="s">
        <v>55</v>
      </c>
      <c r="E37" s="829"/>
      <c r="F37" s="829"/>
      <c r="G37" s="830"/>
      <c r="H37" s="831">
        <f>$C$39/1000</f>
        <v>1.2500000000000001E-2</v>
      </c>
      <c r="I37" s="832" t="s">
        <v>56</v>
      </c>
      <c r="J37" s="833">
        <f>$G$39/1000</f>
        <v>5.8999999999999997E-2</v>
      </c>
      <c r="K37" s="831">
        <f>$C$39/1000</f>
        <v>1.2500000000000001E-2</v>
      </c>
      <c r="L37" s="832" t="s">
        <v>56</v>
      </c>
      <c r="M37" s="833">
        <f>$G$39/1000</f>
        <v>5.8999999999999997E-2</v>
      </c>
      <c r="N37" s="831">
        <f>$C$39/1000</f>
        <v>1.2500000000000001E-2</v>
      </c>
      <c r="O37" s="832" t="s">
        <v>56</v>
      </c>
      <c r="P37" s="833">
        <f>$G$39/1000</f>
        <v>5.8999999999999997E-2</v>
      </c>
      <c r="Q37" s="831">
        <f>$C$39/1000</f>
        <v>1.2500000000000001E-2</v>
      </c>
      <c r="R37" s="832" t="s">
        <v>56</v>
      </c>
      <c r="S37" s="833">
        <f>$G$39/1000</f>
        <v>5.8999999999999997E-2</v>
      </c>
      <c r="T37" s="831">
        <f>$C$39/1000</f>
        <v>1.2500000000000001E-2</v>
      </c>
      <c r="U37" s="832" t="s">
        <v>56</v>
      </c>
      <c r="V37" s="833">
        <f>$G$39/1000</f>
        <v>5.8999999999999997E-2</v>
      </c>
      <c r="W37" s="831">
        <f>$C$39/1000</f>
        <v>1.2500000000000001E-2</v>
      </c>
      <c r="X37" s="832" t="s">
        <v>56</v>
      </c>
      <c r="Y37" s="833">
        <f>$G$39/1000</f>
        <v>5.8999999999999997E-2</v>
      </c>
      <c r="Z37" s="831">
        <f>$C$39/1000</f>
        <v>1.2500000000000001E-2</v>
      </c>
      <c r="AA37" s="832" t="s">
        <v>56</v>
      </c>
      <c r="AB37" s="833">
        <f>$G$39/1000</f>
        <v>5.8999999999999997E-2</v>
      </c>
      <c r="AC37" s="831">
        <f>$C$39/1000</f>
        <v>1.2500000000000001E-2</v>
      </c>
      <c r="AD37" s="832" t="s">
        <v>56</v>
      </c>
      <c r="AE37" s="833">
        <f>$G$39/1000</f>
        <v>5.8999999999999997E-2</v>
      </c>
      <c r="AF37" s="831">
        <f>$C$39/1000</f>
        <v>1.2500000000000001E-2</v>
      </c>
      <c r="AG37" s="832" t="s">
        <v>56</v>
      </c>
      <c r="AH37" s="833">
        <f>$G$39/1000</f>
        <v>5.8999999999999997E-2</v>
      </c>
      <c r="AI37" s="831">
        <f>$C$39/1000</f>
        <v>1.2500000000000001E-2</v>
      </c>
      <c r="AJ37" s="832" t="s">
        <v>56</v>
      </c>
      <c r="AK37" s="833">
        <f>$G$39/1000</f>
        <v>5.8999999999999997E-2</v>
      </c>
      <c r="AL37" s="831">
        <f>$C$39/1000</f>
        <v>1.2500000000000001E-2</v>
      </c>
      <c r="AM37" s="832" t="s">
        <v>56</v>
      </c>
      <c r="AN37" s="833">
        <f>$G$39/1000</f>
        <v>5.8999999999999997E-2</v>
      </c>
      <c r="AO37" s="831">
        <f>$C$39/1000</f>
        <v>1.2500000000000001E-2</v>
      </c>
      <c r="AP37" s="832" t="s">
        <v>56</v>
      </c>
      <c r="AQ37" s="833">
        <f>$G$39/1000</f>
        <v>5.8999999999999997E-2</v>
      </c>
    </row>
    <row r="38" spans="1:81" s="710" customFormat="1" ht="16.5" customHeight="1" thickBot="1">
      <c r="A38" s="1529"/>
      <c r="B38" s="834" t="s">
        <v>57</v>
      </c>
      <c r="C38" s="835"/>
      <c r="D38" s="835" t="s">
        <v>58</v>
      </c>
      <c r="E38" s="835"/>
      <c r="F38" s="835"/>
      <c r="G38" s="836"/>
      <c r="H38" s="837">
        <f>((I8^2+J8^2)*$G$40/1000)/($C$7*$C$7)</f>
        <v>8.4133344000000016E-3</v>
      </c>
      <c r="I38" s="838" t="s">
        <v>56</v>
      </c>
      <c r="J38" s="839">
        <f>((I8^2+J8^2)*$J$40)/(100*$C$7)</f>
        <v>0.11217779200000001</v>
      </c>
      <c r="K38" s="837">
        <f>((L8^2+M8^2)*$G$40/1000)/($C$7*$C$7)</f>
        <v>8.3732927999999995E-3</v>
      </c>
      <c r="L38" s="838" t="s">
        <v>56</v>
      </c>
      <c r="M38" s="839">
        <f>((L8^2+M8^2)*$J$40)/(100*$C$7)</f>
        <v>0.11164390399999999</v>
      </c>
      <c r="N38" s="837">
        <f>((O8^2+P8^2)*$G$40/1000)/($C$7*$C$7)</f>
        <v>8.4147768000000008E-3</v>
      </c>
      <c r="O38" s="838" t="s">
        <v>56</v>
      </c>
      <c r="P38" s="839">
        <f>((O8^2+P8^2)*$J$40)/(100*$C$7)</f>
        <v>0.11219702399999999</v>
      </c>
      <c r="Q38" s="837">
        <f>((R8^2+S8^2)*$G$40/1000)/($C$7*$C$7)</f>
        <v>8.4931799999999995E-3</v>
      </c>
      <c r="R38" s="838" t="s">
        <v>56</v>
      </c>
      <c r="S38" s="839">
        <f>((R8^2+S8^2)*$J$40)/(100*$C$7)</f>
        <v>0.11324240000000001</v>
      </c>
      <c r="T38" s="837">
        <f>((U8^2+V8^2)*$G$40/1000)/($C$7*$C$7)</f>
        <v>8.512936799999999E-3</v>
      </c>
      <c r="U38" s="838" t="s">
        <v>56</v>
      </c>
      <c r="V38" s="839">
        <f>((U8^2+V8^2)*$J$40)/(100*$C$7)</f>
        <v>0.11350582399999999</v>
      </c>
      <c r="W38" s="837">
        <f>((X8^2+Y8^2)*$G$40/1000)/($C$7*$C$7)</f>
        <v>8.5247255999999997E-3</v>
      </c>
      <c r="X38" s="838" t="s">
        <v>56</v>
      </c>
      <c r="Y38" s="839">
        <f>((X8^2+Y8^2)*$J$40)/(100*$C$7)</f>
        <v>0.11366300800000001</v>
      </c>
      <c r="Z38" s="837">
        <f>((AA8^2+AB8^2)*$G$40/1000)/($C$7*$C$7)</f>
        <v>8.6258735999999985E-3</v>
      </c>
      <c r="AA38" s="838" t="s">
        <v>56</v>
      </c>
      <c r="AB38" s="839">
        <f>((AA8^2+AB8^2)*$J$40)/(100*$C$7)</f>
        <v>0.11501164799999998</v>
      </c>
      <c r="AC38" s="837">
        <f>((AD8^2+AE8^2)*$G$40/1000)/($C$7*$C$7)</f>
        <v>8.5567199999999986E-3</v>
      </c>
      <c r="AD38" s="838" t="s">
        <v>56</v>
      </c>
      <c r="AE38" s="839">
        <f>((AD8^2+AE8^2)*$J$40)/(100*$C$7)</f>
        <v>0.11408959999999999</v>
      </c>
      <c r="AF38" s="837">
        <f>((AG8^2+AH8^2)*$G$40/1000)/($C$7*$C$7)</f>
        <v>8.5532951999999999E-3</v>
      </c>
      <c r="AG38" s="838" t="s">
        <v>56</v>
      </c>
      <c r="AH38" s="839">
        <f>((AG8^2+AH8^2)*$J$40)/(100*$C$7)</f>
        <v>0.114043936</v>
      </c>
      <c r="AI38" s="837">
        <f>((AJ8^2+AK8^2)*$G$40/1000)/($C$7*$C$7)</f>
        <v>8.4962040000000003E-3</v>
      </c>
      <c r="AJ38" s="838" t="s">
        <v>56</v>
      </c>
      <c r="AK38" s="839">
        <f>((AJ8^2+AK8^2)*$J$40)/(100*$C$7)</f>
        <v>0.11328272</v>
      </c>
      <c r="AL38" s="837">
        <f>((AM8^2+AN8^2)*$G$40/1000)/($C$7*$C$7)</f>
        <v>8.5449072000000018E-3</v>
      </c>
      <c r="AM38" s="838" t="s">
        <v>56</v>
      </c>
      <c r="AN38" s="839">
        <f>((AM8^2+AN8^2)*$J$40)/(100*$C$7)</f>
        <v>0.11393209600000001</v>
      </c>
      <c r="AO38" s="837">
        <f>((AP8^2+AQ8^2)*$G$40/1000)/($C$7*$C$7)</f>
        <v>8.6515680000000001E-3</v>
      </c>
      <c r="AP38" s="838" t="s">
        <v>56</v>
      </c>
      <c r="AQ38" s="839">
        <f>((AP8^2+AQ8^2)*$J$40)/(100*$C$7)</f>
        <v>0.11535424000000001</v>
      </c>
    </row>
    <row r="39" spans="1:81" s="710" customFormat="1" ht="16.5" customHeight="1">
      <c r="A39" s="1529"/>
      <c r="B39" s="840" t="s">
        <v>193</v>
      </c>
      <c r="C39" s="841">
        <v>12.5</v>
      </c>
      <c r="D39" s="842"/>
      <c r="E39" s="1590" t="s">
        <v>194</v>
      </c>
      <c r="F39" s="1590"/>
      <c r="G39" s="843">
        <v>59</v>
      </c>
      <c r="H39" s="844"/>
      <c r="I39" s="845"/>
      <c r="J39" s="846"/>
      <c r="K39" s="1573"/>
      <c r="L39" s="1591"/>
      <c r="M39" s="1574"/>
      <c r="N39" s="1573"/>
      <c r="O39" s="1591"/>
      <c r="P39" s="1574"/>
      <c r="Q39" s="1573"/>
      <c r="R39" s="1591"/>
      <c r="S39" s="1574"/>
      <c r="T39" s="1573"/>
      <c r="U39" s="1591"/>
      <c r="V39" s="1574"/>
      <c r="W39" s="1573"/>
      <c r="X39" s="1591"/>
      <c r="Y39" s="1574"/>
      <c r="Z39" s="1573"/>
      <c r="AA39" s="1591"/>
      <c r="AB39" s="1574"/>
      <c r="AC39" s="1573"/>
      <c r="AD39" s="1591"/>
      <c r="AE39" s="1574"/>
      <c r="AF39" s="1573"/>
      <c r="AG39" s="1591"/>
      <c r="AH39" s="1574"/>
      <c r="AI39" s="1573"/>
      <c r="AJ39" s="1591"/>
      <c r="AK39" s="1574"/>
      <c r="AL39" s="1573"/>
      <c r="AM39" s="1591"/>
      <c r="AN39" s="1574"/>
      <c r="AO39" s="1573"/>
      <c r="AP39" s="1591"/>
      <c r="AQ39" s="1574"/>
    </row>
    <row r="40" spans="1:81" s="710" customFormat="1" ht="16.5" customHeight="1" thickBot="1">
      <c r="A40" s="1529"/>
      <c r="B40" s="750"/>
      <c r="C40" s="753"/>
      <c r="D40" s="756"/>
      <c r="E40" s="847"/>
      <c r="F40" s="847" t="s">
        <v>61</v>
      </c>
      <c r="G40" s="751">
        <v>60</v>
      </c>
      <c r="H40" s="1593" t="s">
        <v>62</v>
      </c>
      <c r="I40" s="1594"/>
      <c r="J40" s="849">
        <v>8</v>
      </c>
      <c r="K40" s="1575"/>
      <c r="L40" s="1592"/>
      <c r="M40" s="1576"/>
      <c r="N40" s="1575"/>
      <c r="O40" s="1592"/>
      <c r="P40" s="1576"/>
      <c r="Q40" s="1575"/>
      <c r="R40" s="1592"/>
      <c r="S40" s="1576"/>
      <c r="T40" s="1575"/>
      <c r="U40" s="1592"/>
      <c r="V40" s="1576"/>
      <c r="W40" s="1575"/>
      <c r="X40" s="1592"/>
      <c r="Y40" s="1576"/>
      <c r="Z40" s="1575"/>
      <c r="AA40" s="1592"/>
      <c r="AB40" s="1576"/>
      <c r="AC40" s="1575"/>
      <c r="AD40" s="1592"/>
      <c r="AE40" s="1576"/>
      <c r="AF40" s="1575"/>
      <c r="AG40" s="1592"/>
      <c r="AH40" s="1576"/>
      <c r="AI40" s="1575"/>
      <c r="AJ40" s="1592"/>
      <c r="AK40" s="1576"/>
      <c r="AL40" s="1575"/>
      <c r="AM40" s="1592"/>
      <c r="AN40" s="1576"/>
      <c r="AO40" s="1575"/>
      <c r="AP40" s="1592"/>
      <c r="AQ40" s="1576"/>
    </row>
    <row r="41" spans="1:81" s="710" customFormat="1" ht="16.5" customHeight="1" thickBot="1">
      <c r="A41" s="1530"/>
      <c r="B41" s="1595" t="s">
        <v>63</v>
      </c>
      <c r="C41" s="1596"/>
      <c r="D41" s="1596"/>
      <c r="E41" s="1596"/>
      <c r="F41" s="1596"/>
      <c r="G41" s="1597"/>
      <c r="H41" s="850">
        <f>I8+H37+H38</f>
        <v>3.4809133344000003</v>
      </c>
      <c r="I41" s="851" t="s">
        <v>56</v>
      </c>
      <c r="J41" s="852">
        <f>J8+J37+J38</f>
        <v>1.6031777919999999</v>
      </c>
      <c r="K41" s="850">
        <f>L8+K37+K38</f>
        <v>3.4728732928000001</v>
      </c>
      <c r="L41" s="851" t="s">
        <v>56</v>
      </c>
      <c r="M41" s="852">
        <f>M8+M37+M38</f>
        <v>1.5986439039999998</v>
      </c>
      <c r="N41" s="850">
        <f>O8+N37+N38</f>
        <v>3.4829147768000004</v>
      </c>
      <c r="O41" s="851" t="s">
        <v>56</v>
      </c>
      <c r="P41" s="852">
        <f>P8+P37+P38</f>
        <v>1.599197024</v>
      </c>
      <c r="Q41" s="850">
        <f>R8+Q37+Q38</f>
        <v>3.50099318</v>
      </c>
      <c r="R41" s="851" t="s">
        <v>56</v>
      </c>
      <c r="S41" s="852">
        <f>S8+S37+S38</f>
        <v>1.6022424</v>
      </c>
      <c r="T41" s="850">
        <f>U8+T37+T38</f>
        <v>3.5090129368</v>
      </c>
      <c r="U41" s="851" t="s">
        <v>56</v>
      </c>
      <c r="V41" s="852">
        <f>V8+V37+V38</f>
        <v>1.5945058239999998</v>
      </c>
      <c r="W41" s="850">
        <f>X8+W37+W38</f>
        <v>3.5110247256000005</v>
      </c>
      <c r="X41" s="851" t="s">
        <v>56</v>
      </c>
      <c r="Y41" s="852">
        <f>Y8+Y37+Y38</f>
        <v>1.5966630079999999</v>
      </c>
      <c r="Z41" s="850">
        <f>AA8+Z37+Z38</f>
        <v>3.5311258735999997</v>
      </c>
      <c r="AA41" s="851" t="s">
        <v>56</v>
      </c>
      <c r="AB41" s="852">
        <f>AB8+AB37+AB38</f>
        <v>1.608011648</v>
      </c>
      <c r="AC41" s="850">
        <f>AD8+AC37+AC38</f>
        <v>3.5170567200000002</v>
      </c>
      <c r="AD41" s="851" t="s">
        <v>56</v>
      </c>
      <c r="AE41" s="852">
        <f>AE8+AE37+AE38</f>
        <v>1.6010895999999999</v>
      </c>
      <c r="AF41" s="850">
        <f>AG8+AF37+AF38</f>
        <v>3.5170532952000002</v>
      </c>
      <c r="AG41" s="851" t="s">
        <v>56</v>
      </c>
      <c r="AH41" s="852">
        <f>AH8+AH37+AH38</f>
        <v>1.5990439359999999</v>
      </c>
      <c r="AI41" s="850">
        <f>AJ8+AI37+AI38</f>
        <v>3.5049962040000002</v>
      </c>
      <c r="AJ41" s="851" t="s">
        <v>56</v>
      </c>
      <c r="AK41" s="852">
        <f>AK8+AK37+AK38</f>
        <v>1.5942827199999998</v>
      </c>
      <c r="AL41" s="850">
        <f>AM8+AL37+AL38</f>
        <v>3.5150449072000005</v>
      </c>
      <c r="AM41" s="851" t="s">
        <v>56</v>
      </c>
      <c r="AN41" s="852">
        <f>AN8+AN37+AN38</f>
        <v>1.598932096</v>
      </c>
      <c r="AO41" s="850">
        <f>AP8+AO37+AO38</f>
        <v>3.5331515680000001</v>
      </c>
      <c r="AP41" s="851" t="s">
        <v>56</v>
      </c>
      <c r="AQ41" s="852">
        <f>AQ8+AQ37+AQ38</f>
        <v>1.6183542399999999</v>
      </c>
    </row>
    <row r="42" spans="1:81" s="710" customFormat="1" ht="16.5" customHeight="1">
      <c r="A42" s="1528" t="s">
        <v>24</v>
      </c>
      <c r="B42" s="828" t="s">
        <v>54</v>
      </c>
      <c r="C42" s="829"/>
      <c r="D42" s="829" t="s">
        <v>55</v>
      </c>
      <c r="E42" s="829"/>
      <c r="F42" s="829"/>
      <c r="G42" s="829"/>
      <c r="H42" s="831">
        <f>$C$44/1000</f>
        <v>1.2500000000000001E-2</v>
      </c>
      <c r="I42" s="832" t="s">
        <v>56</v>
      </c>
      <c r="J42" s="833">
        <f>$G$44/1000</f>
        <v>5.8999999999999997E-2</v>
      </c>
      <c r="K42" s="831">
        <f>$C$44/1000</f>
        <v>1.2500000000000001E-2</v>
      </c>
      <c r="L42" s="832" t="s">
        <v>56</v>
      </c>
      <c r="M42" s="833">
        <f>$G$44/1000</f>
        <v>5.8999999999999997E-2</v>
      </c>
      <c r="N42" s="831">
        <f>$C$44/1000</f>
        <v>1.2500000000000001E-2</v>
      </c>
      <c r="O42" s="832" t="s">
        <v>56</v>
      </c>
      <c r="P42" s="833">
        <f>$G$44/1000</f>
        <v>5.8999999999999997E-2</v>
      </c>
      <c r="Q42" s="831">
        <f>$C$44/1000</f>
        <v>1.2500000000000001E-2</v>
      </c>
      <c r="R42" s="832" t="s">
        <v>56</v>
      </c>
      <c r="S42" s="833">
        <f>$G$44/1000</f>
        <v>5.8999999999999997E-2</v>
      </c>
      <c r="T42" s="831">
        <f>$C$44/1000</f>
        <v>1.2500000000000001E-2</v>
      </c>
      <c r="U42" s="832" t="s">
        <v>56</v>
      </c>
      <c r="V42" s="833">
        <f>$G$44/1000</f>
        <v>5.8999999999999997E-2</v>
      </c>
      <c r="W42" s="831">
        <f>$C$44/1000</f>
        <v>1.2500000000000001E-2</v>
      </c>
      <c r="X42" s="832" t="s">
        <v>56</v>
      </c>
      <c r="Y42" s="833">
        <f>$G$44/1000</f>
        <v>5.8999999999999997E-2</v>
      </c>
      <c r="Z42" s="831">
        <f>$C$44/1000</f>
        <v>1.2500000000000001E-2</v>
      </c>
      <c r="AA42" s="832" t="s">
        <v>56</v>
      </c>
      <c r="AB42" s="833">
        <f>$G$44/1000</f>
        <v>5.8999999999999997E-2</v>
      </c>
      <c r="AC42" s="831">
        <f>$C$44/1000</f>
        <v>1.2500000000000001E-2</v>
      </c>
      <c r="AD42" s="832" t="s">
        <v>56</v>
      </c>
      <c r="AE42" s="833">
        <f>$G$44/1000</f>
        <v>5.8999999999999997E-2</v>
      </c>
      <c r="AF42" s="831">
        <f>$C$44/1000</f>
        <v>1.2500000000000001E-2</v>
      </c>
      <c r="AG42" s="832" t="s">
        <v>56</v>
      </c>
      <c r="AH42" s="833">
        <f>$G$44/1000</f>
        <v>5.8999999999999997E-2</v>
      </c>
      <c r="AI42" s="831">
        <f>$C$44/1000</f>
        <v>1.2500000000000001E-2</v>
      </c>
      <c r="AJ42" s="832" t="s">
        <v>56</v>
      </c>
      <c r="AK42" s="833">
        <f>$G$44/1000</f>
        <v>5.8999999999999997E-2</v>
      </c>
      <c r="AL42" s="831">
        <f>$C$44/1000</f>
        <v>1.2500000000000001E-2</v>
      </c>
      <c r="AM42" s="832" t="s">
        <v>56</v>
      </c>
      <c r="AN42" s="833">
        <f>$G$44/1000</f>
        <v>5.8999999999999997E-2</v>
      </c>
      <c r="AO42" s="831">
        <f>$C$44/1000</f>
        <v>1.2500000000000001E-2</v>
      </c>
      <c r="AP42" s="832" t="s">
        <v>56</v>
      </c>
      <c r="AQ42" s="833">
        <f>$G$44/1000</f>
        <v>5.8999999999999997E-2</v>
      </c>
    </row>
    <row r="43" spans="1:81" s="710" customFormat="1" ht="16.5" customHeight="1" thickBot="1">
      <c r="A43" s="1529"/>
      <c r="B43" s="834" t="s">
        <v>57</v>
      </c>
      <c r="C43" s="835"/>
      <c r="D43" s="835" t="s">
        <v>58</v>
      </c>
      <c r="E43" s="835"/>
      <c r="F43" s="835"/>
      <c r="G43" s="853"/>
      <c r="H43" s="837">
        <f>((I14^2+J14^2)*$G$45/1000)/($C$13*$C$7)</f>
        <v>5.0563055999999999E-3</v>
      </c>
      <c r="I43" s="838" t="s">
        <v>56</v>
      </c>
      <c r="J43" s="839">
        <f>((I14^2+J14^2)*$J$45)/(100*$C$13)</f>
        <v>6.7417407999999998E-2</v>
      </c>
      <c r="K43" s="837">
        <f>((L14^2+M14^2)*$G$45/1000)/($C$13*$C$7)</f>
        <v>5.05902E-3</v>
      </c>
      <c r="L43" s="838" t="s">
        <v>56</v>
      </c>
      <c r="M43" s="839">
        <f>((L14^2+M14^2)*$J$45)/(100*$C$13)</f>
        <v>6.7453599999999989E-2</v>
      </c>
      <c r="N43" s="837">
        <f>((O14^2+P14^2)*$G$45/1000)/($C$13*$C$7)</f>
        <v>5.0498903999999997E-3</v>
      </c>
      <c r="O43" s="838" t="s">
        <v>56</v>
      </c>
      <c r="P43" s="839">
        <f>((O14^2+P14^2)*$J$45)/(100*$C$13)</f>
        <v>6.7331872000000001E-2</v>
      </c>
      <c r="Q43" s="837">
        <f>((R14^2+S14^2)*$G$45/1000)/($C$13*$C$7)</f>
        <v>5.0370744000000009E-3</v>
      </c>
      <c r="R43" s="838" t="s">
        <v>56</v>
      </c>
      <c r="S43" s="839">
        <f>((R14^2+S14^2)*$J$45)/(100*$C$13)</f>
        <v>6.7160992000000003E-2</v>
      </c>
      <c r="T43" s="837">
        <f>((U14^2+V14^2)*$G$45/1000)/($C$13*$C$7)</f>
        <v>5.0188632000000002E-3</v>
      </c>
      <c r="U43" s="838" t="s">
        <v>56</v>
      </c>
      <c r="V43" s="839">
        <f>((U14^2+V14^2)*$J$45)/(100*$C$13)</f>
        <v>6.6918175999999996E-2</v>
      </c>
      <c r="W43" s="837">
        <f>((X14^2+Y14^2)*$G$45/1000)/($C$13*$C$7)</f>
        <v>5.009772E-3</v>
      </c>
      <c r="X43" s="838" t="s">
        <v>56</v>
      </c>
      <c r="Y43" s="839">
        <f>((X14^2+Y14^2)*$J$45)/(100*$C$13)</f>
        <v>6.6796960000000002E-2</v>
      </c>
      <c r="Z43" s="837">
        <f>((AA14^2+AB14^2)*$G$45/1000)/($C$13*$C$7)</f>
        <v>4.9788696000000006E-3</v>
      </c>
      <c r="AA43" s="838" t="s">
        <v>56</v>
      </c>
      <c r="AB43" s="839">
        <f>((AA14^2+AB14^2)*$J$45)/(100*$C$13)</f>
        <v>6.6384927999999996E-2</v>
      </c>
      <c r="AC43" s="837">
        <f>((AD14^2+AE14^2)*$G$45/1000)/($C$13*$C$7)</f>
        <v>4.9933271999999997E-3</v>
      </c>
      <c r="AD43" s="838" t="s">
        <v>56</v>
      </c>
      <c r="AE43" s="839">
        <f>((AD14^2+AE14^2)*$J$45)/(100*$C$13)</f>
        <v>6.6577696000000006E-2</v>
      </c>
      <c r="AF43" s="837">
        <f>((AG14^2+AH14^2)*$G$45/1000)/($C$13*$C$7)</f>
        <v>5.0070767999999995E-3</v>
      </c>
      <c r="AG43" s="838" t="s">
        <v>56</v>
      </c>
      <c r="AH43" s="839">
        <f>((AG14^2+AH14^2)*$J$45)/(100*$C$13)</f>
        <v>6.6761024000000002E-2</v>
      </c>
      <c r="AI43" s="837">
        <f>((AJ14^2+AK14^2)*$G$45/1000)/($C$13*$C$7)</f>
        <v>4.9970040000000002E-3</v>
      </c>
      <c r="AJ43" s="838" t="s">
        <v>56</v>
      </c>
      <c r="AK43" s="839">
        <f>((AJ14^2+AK14^2)*$J$45)/(100*$C$13)</f>
        <v>6.662672E-2</v>
      </c>
      <c r="AL43" s="837">
        <f>((AM14^2+AN14^2)*$G$45/1000)/($C$13*$C$7)</f>
        <v>4.9970040000000002E-3</v>
      </c>
      <c r="AM43" s="838" t="s">
        <v>56</v>
      </c>
      <c r="AN43" s="839">
        <f>((AM14^2+AN14^2)*$J$45)/(100*$C$13)</f>
        <v>6.662672E-2</v>
      </c>
      <c r="AO43" s="837">
        <f>((AP14^2+AQ14^2)*$G$45/1000)/($C$13*$C$7)</f>
        <v>4.990627200000001E-3</v>
      </c>
      <c r="AP43" s="838" t="s">
        <v>56</v>
      </c>
      <c r="AQ43" s="839">
        <f>((AP14^2+AQ14^2)*$J$45)/(100*$C$13)</f>
        <v>6.6541696000000011E-2</v>
      </c>
    </row>
    <row r="44" spans="1:81" s="710" customFormat="1" ht="16.5" customHeight="1">
      <c r="A44" s="1529"/>
      <c r="B44" s="840" t="s">
        <v>193</v>
      </c>
      <c r="C44" s="854">
        <v>12.5</v>
      </c>
      <c r="D44" s="842"/>
      <c r="E44" s="1590" t="s">
        <v>194</v>
      </c>
      <c r="F44" s="1590"/>
      <c r="G44" s="855">
        <v>59</v>
      </c>
      <c r="H44" s="844"/>
      <c r="I44" s="845"/>
      <c r="J44" s="856"/>
      <c r="K44" s="1598"/>
      <c r="L44" s="1599"/>
      <c r="M44" s="1600"/>
      <c r="N44" s="1598"/>
      <c r="O44" s="1599"/>
      <c r="P44" s="1600"/>
      <c r="Q44" s="1598"/>
      <c r="R44" s="1599"/>
      <c r="S44" s="1600"/>
      <c r="T44" s="1598"/>
      <c r="U44" s="1599"/>
      <c r="V44" s="1600"/>
      <c r="W44" s="1598"/>
      <c r="X44" s="1599"/>
      <c r="Y44" s="1600"/>
      <c r="Z44" s="1598"/>
      <c r="AA44" s="1599"/>
      <c r="AB44" s="1600"/>
      <c r="AC44" s="1598"/>
      <c r="AD44" s="1599"/>
      <c r="AE44" s="1600"/>
      <c r="AF44" s="1598"/>
      <c r="AG44" s="1599"/>
      <c r="AH44" s="1600"/>
      <c r="AI44" s="1598"/>
      <c r="AJ44" s="1599"/>
      <c r="AK44" s="1600"/>
      <c r="AL44" s="1598"/>
      <c r="AM44" s="1599"/>
      <c r="AN44" s="1600"/>
      <c r="AO44" s="1598"/>
      <c r="AP44" s="1599"/>
      <c r="AQ44" s="1600"/>
    </row>
    <row r="45" spans="1:81" s="710" customFormat="1" ht="16.5" customHeight="1" thickBot="1">
      <c r="A45" s="1529"/>
      <c r="B45" s="858"/>
      <c r="C45" s="827"/>
      <c r="D45" s="711"/>
      <c r="E45" s="847"/>
      <c r="F45" s="847" t="s">
        <v>61</v>
      </c>
      <c r="G45" s="859">
        <v>60</v>
      </c>
      <c r="H45" s="1593" t="s">
        <v>62</v>
      </c>
      <c r="I45" s="1594"/>
      <c r="J45" s="849">
        <v>8</v>
      </c>
      <c r="K45" s="1601"/>
      <c r="L45" s="1602"/>
      <c r="M45" s="1603"/>
      <c r="N45" s="1601"/>
      <c r="O45" s="1602"/>
      <c r="P45" s="1603"/>
      <c r="Q45" s="1601"/>
      <c r="R45" s="1602"/>
      <c r="S45" s="1603"/>
      <c r="T45" s="1601"/>
      <c r="U45" s="1602"/>
      <c r="V45" s="1603"/>
      <c r="W45" s="1601"/>
      <c r="X45" s="1602"/>
      <c r="Y45" s="1603"/>
      <c r="Z45" s="1601"/>
      <c r="AA45" s="1602"/>
      <c r="AB45" s="1603"/>
      <c r="AC45" s="1601"/>
      <c r="AD45" s="1602"/>
      <c r="AE45" s="1603"/>
      <c r="AF45" s="1601"/>
      <c r="AG45" s="1602"/>
      <c r="AH45" s="1603"/>
      <c r="AI45" s="1601"/>
      <c r="AJ45" s="1602"/>
      <c r="AK45" s="1603"/>
      <c r="AL45" s="1601"/>
      <c r="AM45" s="1602"/>
      <c r="AN45" s="1603"/>
      <c r="AO45" s="1601"/>
      <c r="AP45" s="1602"/>
      <c r="AQ45" s="1603"/>
    </row>
    <row r="46" spans="1:81" s="863" customFormat="1" ht="16.5" customHeight="1" thickBot="1">
      <c r="A46" s="1530"/>
      <c r="B46" s="1595" t="s">
        <v>63</v>
      </c>
      <c r="C46" s="1596"/>
      <c r="D46" s="1596"/>
      <c r="E46" s="1596"/>
      <c r="F46" s="1596"/>
      <c r="G46" s="1597"/>
      <c r="H46" s="860">
        <f>I14+H42+H43</f>
        <v>2.6915563056000003</v>
      </c>
      <c r="I46" s="861" t="s">
        <v>56</v>
      </c>
      <c r="J46" s="862">
        <f>J42+J43+J14</f>
        <v>1.2564174079999999</v>
      </c>
      <c r="K46" s="860">
        <f>L14+K42+K43</f>
        <v>2.6915590200000001</v>
      </c>
      <c r="L46" s="861" t="s">
        <v>56</v>
      </c>
      <c r="M46" s="862">
        <f>M42+M43+M14</f>
        <v>1.2584536</v>
      </c>
      <c r="N46" s="860">
        <f>O14+N42+N43</f>
        <v>2.6895498904000004</v>
      </c>
      <c r="O46" s="861" t="s">
        <v>56</v>
      </c>
      <c r="P46" s="862">
        <f>P42+P43+P14</f>
        <v>1.2563318719999998</v>
      </c>
      <c r="Q46" s="860">
        <f>R14+Q42+Q43</f>
        <v>2.6855370744000004</v>
      </c>
      <c r="R46" s="861" t="s">
        <v>56</v>
      </c>
      <c r="S46" s="862">
        <f>S42+S43+S14</f>
        <v>1.2561609919999999</v>
      </c>
      <c r="T46" s="860">
        <f>U14+T42+T43</f>
        <v>2.6815188632000004</v>
      </c>
      <c r="U46" s="861" t="s">
        <v>56</v>
      </c>
      <c r="V46" s="862">
        <f>V42+V43+V14</f>
        <v>1.2519181759999998</v>
      </c>
      <c r="W46" s="860">
        <f>X14+W42+W43</f>
        <v>2.6795097720000003</v>
      </c>
      <c r="X46" s="861" t="s">
        <v>56</v>
      </c>
      <c r="Y46" s="862">
        <f>Y42+Y43+Y14</f>
        <v>1.2497969600000001</v>
      </c>
      <c r="Z46" s="860">
        <f>AA14+Z42+Z43</f>
        <v>2.6714788696</v>
      </c>
      <c r="AA46" s="861" t="s">
        <v>56</v>
      </c>
      <c r="AB46" s="862">
        <f>AB42+AB43+AB14</f>
        <v>1.245384928</v>
      </c>
      <c r="AC46" s="860">
        <f>AD14+AC42+AC43</f>
        <v>2.6734933272000001</v>
      </c>
      <c r="AD46" s="861" t="s">
        <v>56</v>
      </c>
      <c r="AE46" s="862">
        <f>AE42+AE43+AE14</f>
        <v>1.251577696</v>
      </c>
      <c r="AF46" s="860">
        <f>AG14+AF42+AF43</f>
        <v>2.6795070768000002</v>
      </c>
      <c r="AG46" s="861" t="s">
        <v>56</v>
      </c>
      <c r="AH46" s="862">
        <f>AH42+AH43+AH14</f>
        <v>1.2477610240000001</v>
      </c>
      <c r="AI46" s="860">
        <f>AJ14+AI42+AI43</f>
        <v>2.6754970039999999</v>
      </c>
      <c r="AJ46" s="861" t="s">
        <v>56</v>
      </c>
      <c r="AK46" s="862">
        <f>AK42+AK43+AK14</f>
        <v>1.2496267200000002</v>
      </c>
      <c r="AL46" s="860">
        <f>AM14+AL42+AL43</f>
        <v>2.6754970039999999</v>
      </c>
      <c r="AM46" s="861" t="s">
        <v>56</v>
      </c>
      <c r="AN46" s="862">
        <f>AN42+AN43+AN14</f>
        <v>1.2496267200000002</v>
      </c>
      <c r="AO46" s="860">
        <f>AP14+AO42+AO43</f>
        <v>2.6734906272000005</v>
      </c>
      <c r="AP46" s="861" t="s">
        <v>56</v>
      </c>
      <c r="AQ46" s="862">
        <f>AQ42+AQ43+AQ14</f>
        <v>1.2495416960000001</v>
      </c>
      <c r="CC46" s="864"/>
    </row>
    <row r="47" spans="1:81" s="710" customFormat="1" ht="16.5" customHeight="1">
      <c r="A47" s="1563" t="s">
        <v>64</v>
      </c>
      <c r="B47" s="1564"/>
      <c r="C47" s="1564"/>
      <c r="D47" s="1564"/>
      <c r="E47" s="1564"/>
      <c r="F47" s="1564"/>
      <c r="G47" s="1604"/>
      <c r="H47" s="865"/>
      <c r="I47" s="866"/>
      <c r="J47" s="846"/>
      <c r="K47" s="865"/>
      <c r="L47" s="866"/>
      <c r="M47" s="846"/>
      <c r="N47" s="865"/>
      <c r="O47" s="866"/>
      <c r="P47" s="846"/>
      <c r="Q47" s="865"/>
      <c r="R47" s="866"/>
      <c r="S47" s="846"/>
      <c r="T47" s="865"/>
      <c r="U47" s="866"/>
      <c r="V47" s="846"/>
      <c r="W47" s="865"/>
      <c r="X47" s="866"/>
      <c r="Y47" s="846"/>
      <c r="Z47" s="865"/>
      <c r="AA47" s="866"/>
      <c r="AB47" s="846"/>
      <c r="AC47" s="865"/>
      <c r="AD47" s="866"/>
      <c r="AE47" s="846"/>
      <c r="AF47" s="865"/>
      <c r="AG47" s="866"/>
      <c r="AH47" s="846"/>
      <c r="AI47" s="865"/>
      <c r="AJ47" s="866"/>
      <c r="AK47" s="846"/>
      <c r="AL47" s="865"/>
      <c r="AM47" s="866"/>
      <c r="AN47" s="846"/>
      <c r="AO47" s="865"/>
      <c r="AP47" s="866"/>
      <c r="AQ47" s="846"/>
    </row>
    <row r="48" spans="1:81" s="710" customFormat="1" ht="16.5" customHeight="1" thickBot="1">
      <c r="A48" s="867" t="s">
        <v>65</v>
      </c>
      <c r="B48" s="868"/>
      <c r="C48" s="869"/>
      <c r="D48" s="868"/>
      <c r="E48" s="756"/>
      <c r="F48" s="868" t="s">
        <v>66</v>
      </c>
      <c r="G48" s="755"/>
      <c r="H48" s="870">
        <f>SUM(H41,H46)</f>
        <v>6.172469640000001</v>
      </c>
      <c r="I48" s="871" t="s">
        <v>56</v>
      </c>
      <c r="J48" s="872">
        <f>SUM(J41,J46)</f>
        <v>2.8595951999999998</v>
      </c>
      <c r="K48" s="870">
        <f>SUM(K41,K46)</f>
        <v>6.1644323128000007</v>
      </c>
      <c r="L48" s="871" t="s">
        <v>56</v>
      </c>
      <c r="M48" s="872">
        <f>SUM(M41,M46)</f>
        <v>2.8570975039999995</v>
      </c>
      <c r="N48" s="870">
        <f>SUM(N41,N46)</f>
        <v>6.1724646672000008</v>
      </c>
      <c r="O48" s="871" t="s">
        <v>56</v>
      </c>
      <c r="P48" s="872">
        <f>SUM(P41,P46)</f>
        <v>2.855528896</v>
      </c>
      <c r="Q48" s="870">
        <f>SUM(Q41,Q46)</f>
        <v>6.1865302544000009</v>
      </c>
      <c r="R48" s="871" t="s">
        <v>56</v>
      </c>
      <c r="S48" s="872">
        <f>SUM(S41,S46)</f>
        <v>2.8584033919999996</v>
      </c>
      <c r="T48" s="870">
        <f>SUM(T41,T46)</f>
        <v>6.1905318000000005</v>
      </c>
      <c r="U48" s="871" t="s">
        <v>56</v>
      </c>
      <c r="V48" s="872">
        <f>SUM(V41,V46)</f>
        <v>2.8464239999999998</v>
      </c>
      <c r="W48" s="870">
        <f>SUM(W41,W46)</f>
        <v>6.1905344976000007</v>
      </c>
      <c r="X48" s="871" t="s">
        <v>56</v>
      </c>
      <c r="Y48" s="872">
        <f>SUM(Y41,Y46)</f>
        <v>2.846459968</v>
      </c>
      <c r="Z48" s="870">
        <f>SUM(Z41,Z46)</f>
        <v>6.2026047432000002</v>
      </c>
      <c r="AA48" s="871" t="s">
        <v>56</v>
      </c>
      <c r="AB48" s="872">
        <f>SUM(AB41,AB46)</f>
        <v>2.8533965759999997</v>
      </c>
      <c r="AC48" s="870">
        <f>SUM(AC41,AC46)</f>
        <v>6.1905500472000003</v>
      </c>
      <c r="AD48" s="871" t="s">
        <v>56</v>
      </c>
      <c r="AE48" s="872">
        <f>SUM(AE41,AE46)</f>
        <v>2.8526672959999999</v>
      </c>
      <c r="AF48" s="870">
        <f>SUM(AF41,AF46)</f>
        <v>6.1965603720000004</v>
      </c>
      <c r="AG48" s="871" t="s">
        <v>56</v>
      </c>
      <c r="AH48" s="872">
        <f>SUM(AH41,AH46)</f>
        <v>2.8468049600000001</v>
      </c>
      <c r="AI48" s="870">
        <f>SUM(AI41,AI46)</f>
        <v>6.1804932079999997</v>
      </c>
      <c r="AJ48" s="871" t="s">
        <v>56</v>
      </c>
      <c r="AK48" s="872">
        <f>SUM(AK41,AK46)</f>
        <v>2.84390944</v>
      </c>
      <c r="AL48" s="870">
        <f>SUM(AL41,AL46)</f>
        <v>6.1905419112000004</v>
      </c>
      <c r="AM48" s="871" t="s">
        <v>56</v>
      </c>
      <c r="AN48" s="872">
        <f>SUM(AN41,AN46)</f>
        <v>2.8485588160000002</v>
      </c>
      <c r="AO48" s="870">
        <f>SUM(AO41,AO46)</f>
        <v>6.2066421952000006</v>
      </c>
      <c r="AP48" s="871" t="s">
        <v>56</v>
      </c>
      <c r="AQ48" s="872">
        <f>SUM(AQ41,AQ46)</f>
        <v>2.867895936</v>
      </c>
    </row>
    <row r="49" spans="1:78" s="710" customFormat="1" ht="16.5" customHeight="1">
      <c r="A49" s="873" t="s">
        <v>67</v>
      </c>
      <c r="B49" s="863"/>
      <c r="C49" s="863"/>
      <c r="D49" s="863"/>
      <c r="E49" s="863"/>
      <c r="F49" s="863"/>
      <c r="G49" s="863"/>
      <c r="H49" s="863"/>
      <c r="I49" s="874">
        <f>J48/H48</f>
        <v>0.46328218149000072</v>
      </c>
      <c r="J49" s="863"/>
      <c r="K49" s="863"/>
      <c r="L49" s="874">
        <f>M48/K48</f>
        <v>0.46348104075495189</v>
      </c>
      <c r="M49" s="863"/>
      <c r="N49" s="863"/>
      <c r="O49" s="874">
        <f>P48/N48</f>
        <v>0.46262377347804995</v>
      </c>
      <c r="P49" s="863"/>
      <c r="Q49" s="863"/>
      <c r="R49" s="874">
        <f>S48/Q48</f>
        <v>0.46203659797299756</v>
      </c>
      <c r="S49" s="863"/>
      <c r="T49" s="863"/>
      <c r="U49" s="874">
        <f>V48/T48</f>
        <v>0.45980282340202172</v>
      </c>
      <c r="V49" s="863"/>
      <c r="W49" s="863"/>
      <c r="X49" s="874">
        <f>Y48/W48</f>
        <v>0.4598084331980607</v>
      </c>
      <c r="Y49" s="863"/>
      <c r="Z49" s="863"/>
      <c r="AA49" s="874">
        <f>AB48/Z48</f>
        <v>0.46003198561511066</v>
      </c>
      <c r="AB49" s="863"/>
      <c r="AC49" s="863"/>
      <c r="AD49" s="874">
        <f>AE48/AC48</f>
        <v>0.46080998849048443</v>
      </c>
      <c r="AE49" s="863"/>
      <c r="AF49" s="863"/>
      <c r="AG49" s="874">
        <f>AH48/AF48</f>
        <v>0.45941696507366808</v>
      </c>
      <c r="AH49" s="863"/>
      <c r="AI49" s="863"/>
      <c r="AJ49" s="874">
        <f>AK48/AI48</f>
        <v>0.4601427983641917</v>
      </c>
      <c r="AK49" s="863"/>
      <c r="AL49" s="863"/>
      <c r="AM49" s="874">
        <f>AN48/AL48</f>
        <v>0.46014692362333487</v>
      </c>
      <c r="AN49" s="863"/>
      <c r="AO49" s="863"/>
      <c r="AP49" s="874">
        <f>AQ48/AO48</f>
        <v>0.46206883622483186</v>
      </c>
      <c r="AQ49" s="863"/>
    </row>
    <row r="50" spans="1:78" s="875" customFormat="1" ht="16.5" customHeight="1">
      <c r="A50" s="873" t="s">
        <v>195</v>
      </c>
      <c r="C50" s="873"/>
      <c r="D50" s="873"/>
      <c r="E50" s="873"/>
      <c r="F50" s="873"/>
      <c r="T50" s="876"/>
      <c r="U50" s="877"/>
    </row>
    <row r="51" spans="1:78" s="578" customFormat="1" ht="30" customHeight="1" thickBot="1">
      <c r="I51" s="581"/>
      <c r="L51" s="581"/>
      <c r="O51" s="581"/>
      <c r="R51" s="581"/>
      <c r="U51" s="581"/>
      <c r="X51" s="581"/>
      <c r="AA51" s="581"/>
      <c r="AD51" s="581"/>
      <c r="AG51" s="581"/>
      <c r="AJ51" s="581"/>
      <c r="AM51" s="581"/>
      <c r="AP51" s="581"/>
      <c r="AS51" s="581"/>
      <c r="AV51" s="581"/>
      <c r="AY51" s="581"/>
      <c r="BB51" s="581"/>
      <c r="BE51" s="581"/>
      <c r="BH51" s="581"/>
      <c r="BK51" s="581"/>
      <c r="BN51" s="581"/>
      <c r="BQ51" s="581"/>
      <c r="BT51" s="581"/>
      <c r="BW51" s="581"/>
      <c r="BZ51" s="581"/>
    </row>
    <row r="52" spans="1:78" s="578" customFormat="1" ht="17.399999999999999" thickBot="1">
      <c r="A52" s="1504" t="s">
        <v>5</v>
      </c>
      <c r="B52" s="1505"/>
      <c r="C52" s="1505"/>
      <c r="D52" s="1505"/>
      <c r="E52" s="1505"/>
      <c r="F52" s="1505"/>
      <c r="G52" s="1506"/>
      <c r="H52" s="1507" t="s">
        <v>196</v>
      </c>
      <c r="I52" s="1508"/>
      <c r="J52" s="1509"/>
      <c r="K52" s="1507" t="s">
        <v>197</v>
      </c>
      <c r="L52" s="1508"/>
      <c r="M52" s="1509"/>
      <c r="N52" s="1507" t="s">
        <v>198</v>
      </c>
      <c r="O52" s="1508"/>
      <c r="P52" s="1509"/>
      <c r="Q52" s="1507" t="s">
        <v>199</v>
      </c>
      <c r="R52" s="1508"/>
      <c r="S52" s="1509"/>
      <c r="T52" s="1507" t="s">
        <v>200</v>
      </c>
      <c r="U52" s="1508"/>
      <c r="V52" s="1509"/>
      <c r="W52" s="1507" t="s">
        <v>201</v>
      </c>
      <c r="X52" s="1508"/>
      <c r="Y52" s="1509"/>
      <c r="Z52" s="1507" t="s">
        <v>202</v>
      </c>
      <c r="AA52" s="1508"/>
      <c r="AB52" s="1509"/>
      <c r="AC52" s="1507" t="s">
        <v>203</v>
      </c>
      <c r="AD52" s="1508"/>
      <c r="AE52" s="1509"/>
      <c r="AF52" s="1507" t="s">
        <v>204</v>
      </c>
      <c r="AG52" s="1508"/>
      <c r="AH52" s="1509"/>
      <c r="AI52" s="1507" t="s">
        <v>205</v>
      </c>
      <c r="AJ52" s="1508"/>
      <c r="AK52" s="1509"/>
      <c r="AL52" s="1507" t="s">
        <v>206</v>
      </c>
      <c r="AM52" s="1508"/>
      <c r="AN52" s="1509"/>
      <c r="AO52" s="1507" t="s">
        <v>207</v>
      </c>
      <c r="AP52" s="1508"/>
      <c r="AQ52" s="1509"/>
    </row>
    <row r="53" spans="1:78" s="578" customFormat="1" ht="16.8">
      <c r="A53" s="1510" t="s">
        <v>182</v>
      </c>
      <c r="B53" s="1511"/>
      <c r="C53" s="1514" t="s">
        <v>183</v>
      </c>
      <c r="D53" s="1516"/>
      <c r="E53" s="1517"/>
      <c r="F53" s="1517"/>
      <c r="G53" s="1518"/>
      <c r="H53" s="721" t="s">
        <v>9</v>
      </c>
      <c r="I53" s="722" t="s">
        <v>10</v>
      </c>
      <c r="J53" s="723" t="s">
        <v>11</v>
      </c>
      <c r="K53" s="721" t="s">
        <v>9</v>
      </c>
      <c r="L53" s="722" t="s">
        <v>10</v>
      </c>
      <c r="M53" s="723" t="s">
        <v>11</v>
      </c>
      <c r="N53" s="721" t="s">
        <v>9</v>
      </c>
      <c r="O53" s="722" t="s">
        <v>10</v>
      </c>
      <c r="P53" s="723" t="s">
        <v>11</v>
      </c>
      <c r="Q53" s="721" t="s">
        <v>9</v>
      </c>
      <c r="R53" s="722" t="s">
        <v>10</v>
      </c>
      <c r="S53" s="723" t="s">
        <v>11</v>
      </c>
      <c r="T53" s="721" t="s">
        <v>9</v>
      </c>
      <c r="U53" s="722" t="s">
        <v>10</v>
      </c>
      <c r="V53" s="723" t="s">
        <v>11</v>
      </c>
      <c r="W53" s="721" t="s">
        <v>9</v>
      </c>
      <c r="X53" s="722" t="s">
        <v>10</v>
      </c>
      <c r="Y53" s="723" t="s">
        <v>11</v>
      </c>
      <c r="Z53" s="721" t="s">
        <v>9</v>
      </c>
      <c r="AA53" s="722" t="s">
        <v>10</v>
      </c>
      <c r="AB53" s="723" t="s">
        <v>11</v>
      </c>
      <c r="AC53" s="721" t="s">
        <v>9</v>
      </c>
      <c r="AD53" s="722" t="s">
        <v>10</v>
      </c>
      <c r="AE53" s="723" t="s">
        <v>11</v>
      </c>
      <c r="AF53" s="721" t="s">
        <v>9</v>
      </c>
      <c r="AG53" s="722" t="s">
        <v>10</v>
      </c>
      <c r="AH53" s="723" t="s">
        <v>11</v>
      </c>
      <c r="AI53" s="721" t="s">
        <v>9</v>
      </c>
      <c r="AJ53" s="722" t="s">
        <v>10</v>
      </c>
      <c r="AK53" s="723" t="s">
        <v>11</v>
      </c>
      <c r="AL53" s="721" t="s">
        <v>9</v>
      </c>
      <c r="AM53" s="722" t="s">
        <v>10</v>
      </c>
      <c r="AN53" s="723" t="s">
        <v>11</v>
      </c>
      <c r="AO53" s="721" t="s">
        <v>9</v>
      </c>
      <c r="AP53" s="722" t="s">
        <v>10</v>
      </c>
      <c r="AQ53" s="723" t="s">
        <v>11</v>
      </c>
      <c r="BN53" s="878"/>
      <c r="BO53" s="878"/>
      <c r="BP53" s="879">
        <v>0</v>
      </c>
      <c r="BQ53" s="879"/>
      <c r="BR53" s="878"/>
      <c r="BS53" s="878"/>
    </row>
    <row r="54" spans="1:78" ht="17.399999999999999" thickBot="1">
      <c r="A54" s="1512"/>
      <c r="B54" s="1513"/>
      <c r="C54" s="1515"/>
      <c r="D54" s="1519"/>
      <c r="E54" s="1520"/>
      <c r="F54" s="1520"/>
      <c r="G54" s="1521"/>
      <c r="H54" s="727" t="s">
        <v>14</v>
      </c>
      <c r="I54" s="728" t="s">
        <v>15</v>
      </c>
      <c r="J54" s="729" t="s">
        <v>70</v>
      </c>
      <c r="K54" s="727" t="s">
        <v>14</v>
      </c>
      <c r="L54" s="728" t="s">
        <v>15</v>
      </c>
      <c r="M54" s="729" t="s">
        <v>70</v>
      </c>
      <c r="N54" s="727" t="s">
        <v>14</v>
      </c>
      <c r="O54" s="728" t="s">
        <v>15</v>
      </c>
      <c r="P54" s="729" t="s">
        <v>70</v>
      </c>
      <c r="Q54" s="727" t="s">
        <v>14</v>
      </c>
      <c r="R54" s="728" t="s">
        <v>15</v>
      </c>
      <c r="S54" s="729" t="s">
        <v>70</v>
      </c>
      <c r="T54" s="727" t="s">
        <v>14</v>
      </c>
      <c r="U54" s="728" t="s">
        <v>15</v>
      </c>
      <c r="V54" s="729" t="s">
        <v>70</v>
      </c>
      <c r="W54" s="727" t="s">
        <v>14</v>
      </c>
      <c r="X54" s="728" t="s">
        <v>15</v>
      </c>
      <c r="Y54" s="729" t="s">
        <v>70</v>
      </c>
      <c r="Z54" s="727" t="s">
        <v>14</v>
      </c>
      <c r="AA54" s="728" t="s">
        <v>15</v>
      </c>
      <c r="AB54" s="729" t="s">
        <v>70</v>
      </c>
      <c r="AC54" s="727" t="s">
        <v>14</v>
      </c>
      <c r="AD54" s="728" t="s">
        <v>15</v>
      </c>
      <c r="AE54" s="729" t="s">
        <v>70</v>
      </c>
      <c r="AF54" s="727" t="s">
        <v>14</v>
      </c>
      <c r="AG54" s="728" t="s">
        <v>15</v>
      </c>
      <c r="AH54" s="729" t="s">
        <v>70</v>
      </c>
      <c r="AI54" s="727" t="s">
        <v>14</v>
      </c>
      <c r="AJ54" s="728" t="s">
        <v>15</v>
      </c>
      <c r="AK54" s="729" t="s">
        <v>70</v>
      </c>
      <c r="AL54" s="727" t="s">
        <v>14</v>
      </c>
      <c r="AM54" s="728" t="s">
        <v>15</v>
      </c>
      <c r="AN54" s="729" t="s">
        <v>70</v>
      </c>
      <c r="AO54" s="727" t="s">
        <v>14</v>
      </c>
      <c r="AP54" s="728" t="s">
        <v>15</v>
      </c>
      <c r="AQ54" s="729" t="s">
        <v>70</v>
      </c>
      <c r="BN54" s="878"/>
      <c r="BO54" s="878"/>
      <c r="BP54" s="879">
        <v>0</v>
      </c>
      <c r="BR54" s="878"/>
      <c r="BS54" s="878"/>
    </row>
    <row r="55" spans="1:78" ht="16.8">
      <c r="A55" s="1522" t="s">
        <v>20</v>
      </c>
      <c r="B55" s="1523"/>
      <c r="C55" s="1528">
        <v>10</v>
      </c>
      <c r="D55" s="1531" t="s">
        <v>18</v>
      </c>
      <c r="E55" s="1532"/>
      <c r="F55" s="1535" t="s">
        <v>184</v>
      </c>
      <c r="G55" s="1536"/>
      <c r="H55" s="730">
        <f>SQRT(I55^2+J55^2)*1000/(SQRT(3)*H58)</f>
        <v>61.678082030558443</v>
      </c>
      <c r="I55" s="731">
        <v>3.4888000000000003</v>
      </c>
      <c r="J55" s="732">
        <v>1.4867999999999999</v>
      </c>
      <c r="K55" s="730">
        <f>SQRT(L55^2+M55^2)*1000/(SQRT(3)*K58)</f>
        <v>62.688165408335529</v>
      </c>
      <c r="L55" s="731">
        <v>3.5531999999999999</v>
      </c>
      <c r="M55" s="732">
        <v>1.4812000000000001</v>
      </c>
      <c r="N55" s="730">
        <f>SQRT(O55^2+P55^2)*1000/(SQRT(3)*N58)</f>
        <v>44.403983421049965</v>
      </c>
      <c r="O55" s="731">
        <v>2.5871999999999997</v>
      </c>
      <c r="P55" s="732">
        <v>0.92259999999999986</v>
      </c>
      <c r="Q55" s="730">
        <f>SQRT(R55^2+S55^2)*1000/(SQRT(3)*Q58)</f>
        <v>38.112181965033386</v>
      </c>
      <c r="R55" s="731">
        <v>2.1126</v>
      </c>
      <c r="S55" s="732">
        <v>1.0528</v>
      </c>
      <c r="T55" s="730">
        <f>SQRT(U55^2+V55^2)*1000/(SQRT(3)*T58)</f>
        <v>16.329552246429749</v>
      </c>
      <c r="U55" s="731">
        <v>1.0164</v>
      </c>
      <c r="V55" s="732">
        <v>0.12740000000000001</v>
      </c>
      <c r="W55" s="730">
        <f>SQRT(X55^2+Y55^2)*1000/(SQRT(3)*W58)</f>
        <v>16.381909418772221</v>
      </c>
      <c r="X55" s="731">
        <v>1.022</v>
      </c>
      <c r="Y55" s="732">
        <v>0.11619999999999998</v>
      </c>
      <c r="Z55" s="730">
        <f>SQRT(AA55^2+AB55^2)*1000/(SQRT(3)*Z58)</f>
        <v>16.210592866791618</v>
      </c>
      <c r="AA55" s="731">
        <v>1.0122</v>
      </c>
      <c r="AB55" s="732">
        <v>0.1176</v>
      </c>
      <c r="AC55" s="730">
        <f>SQRT(AD55^2+AE55^2)*1000/(SQRT(3)*AC58)</f>
        <v>16.330236009215895</v>
      </c>
      <c r="AD55" s="731">
        <v>1.0191999999999999</v>
      </c>
      <c r="AE55" s="732">
        <v>0.12180000000000001</v>
      </c>
      <c r="AF55" s="730">
        <f>SQRT(AG55^2+AH55^2)*1000/(SQRT(3)*AF58)</f>
        <v>47.567728107402274</v>
      </c>
      <c r="AG55" s="731">
        <v>2.7243999999999997</v>
      </c>
      <c r="AH55" s="732">
        <v>1.1185999999999998</v>
      </c>
      <c r="AI55" s="730">
        <f>SQRT(AJ55^2+AK55^2)*1000/(SQRT(3)*AI58)</f>
        <v>63.032937080989505</v>
      </c>
      <c r="AJ55" s="731">
        <v>3.5853999999999995</v>
      </c>
      <c r="AK55" s="732">
        <v>1.4784000000000002</v>
      </c>
      <c r="AL55" s="730">
        <f>SQRT(AM55^2+AN55^2)*1000/(SQRT(3)*AL58)</f>
        <v>63.119224955695437</v>
      </c>
      <c r="AM55" s="731">
        <v>3.5896000000000003</v>
      </c>
      <c r="AN55" s="732">
        <v>1.4854000000000001</v>
      </c>
      <c r="AO55" s="730">
        <f>SQRT(AP55^2+AQ55^2)*1000/(SQRT(3)*AO58)</f>
        <v>62.932794380922729</v>
      </c>
      <c r="AP55" s="731">
        <v>3.5784000000000002</v>
      </c>
      <c r="AQ55" s="732">
        <v>1.484</v>
      </c>
      <c r="BN55" s="878"/>
      <c r="BO55" s="878"/>
      <c r="BP55" s="879">
        <v>0</v>
      </c>
      <c r="BR55" s="878"/>
      <c r="BS55" s="878"/>
    </row>
    <row r="56" spans="1:78" ht="17.399999999999999" thickBot="1">
      <c r="A56" s="1524"/>
      <c r="B56" s="1525"/>
      <c r="C56" s="1529"/>
      <c r="D56" s="1533"/>
      <c r="E56" s="1534"/>
      <c r="F56" s="1537" t="s">
        <v>112</v>
      </c>
      <c r="G56" s="1538"/>
      <c r="H56" s="734">
        <f>SQRT(I56^2+J56^2)*1000/(SQRT(3)*H59)</f>
        <v>219.51480209509873</v>
      </c>
      <c r="I56" s="735">
        <v>3.4460000000000002</v>
      </c>
      <c r="J56" s="736">
        <v>1.4319999999999999</v>
      </c>
      <c r="K56" s="734">
        <f>SQRT(L56^2+M56^2)*1000/(SQRT(3)*K59)</f>
        <v>223.22767777064067</v>
      </c>
      <c r="L56" s="735">
        <v>3.512</v>
      </c>
      <c r="M56" s="736">
        <v>1.4259999999999999</v>
      </c>
      <c r="N56" s="734">
        <f>SQRT(O56^2+P56^2)*1000/(SQRT(3)*N59)</f>
        <v>157.82448095054039</v>
      </c>
      <c r="O56" s="735">
        <v>2.5539999999999998</v>
      </c>
      <c r="P56" s="736">
        <v>0.91800000000000004</v>
      </c>
      <c r="Q56" s="734">
        <f>SQRT(R56^2+S56^2)*1000/(SQRT(3)*Q59)</f>
        <v>135.36127813823367</v>
      </c>
      <c r="R56" s="735">
        <v>2.08</v>
      </c>
      <c r="S56" s="736">
        <v>1.046</v>
      </c>
      <c r="T56" s="734">
        <f>SQRT(U56^2+V56^2)*1000/(SQRT(3)*T59)</f>
        <v>57.561842635164894</v>
      </c>
      <c r="U56" s="735">
        <v>0.99399999999999999</v>
      </c>
      <c r="V56" s="736">
        <v>0.188</v>
      </c>
      <c r="W56" s="734">
        <f>SQRT(X56^2+Y56^2)*1000/(SQRT(3)*W59)</f>
        <v>57.443109581344842</v>
      </c>
      <c r="X56" s="735">
        <v>0.99399999999999999</v>
      </c>
      <c r="Y56" s="736">
        <v>0.182</v>
      </c>
      <c r="Z56" s="734">
        <f>SQRT(AA56^2+AB56^2)*1000/(SQRT(3)*Z59)</f>
        <v>56.925007799239005</v>
      </c>
      <c r="AA56" s="735">
        <v>0.98599999999999999</v>
      </c>
      <c r="AB56" s="736">
        <v>0.182</v>
      </c>
      <c r="AC56" s="734">
        <f>SQRT(AD56^2+AE56^2)*1000/(SQRT(3)*AC59)</f>
        <v>57.330322349274418</v>
      </c>
      <c r="AD56" s="735">
        <v>0.99199999999999999</v>
      </c>
      <c r="AE56" s="736">
        <v>0.188</v>
      </c>
      <c r="AF56" s="734">
        <f>SQRT(AG56^2+AH56^2)*1000/(SQRT(3)*AF59)</f>
        <v>168.77152807559412</v>
      </c>
      <c r="AG56" s="735">
        <v>2.6840000000000002</v>
      </c>
      <c r="AH56" s="736">
        <v>1.0980000000000001</v>
      </c>
      <c r="AI56" s="734">
        <f>SQRT(AJ56^2+AK56^2)*1000/(SQRT(3)*AI59)</f>
        <v>224.14779610208959</v>
      </c>
      <c r="AJ56" s="735">
        <v>3.5379999999999998</v>
      </c>
      <c r="AK56" s="736">
        <v>1.4219999999999999</v>
      </c>
      <c r="AL56" s="734">
        <f>SQRT(AM56^2+AN56^2)*1000/(SQRT(3)*AL59)</f>
        <v>224.4162632790264</v>
      </c>
      <c r="AM56" s="735">
        <v>3.5419999999999998</v>
      </c>
      <c r="AN56" s="736">
        <v>1.4279999999999999</v>
      </c>
      <c r="AO56" s="734">
        <f>SQRT(AP56^2+AQ56^2)*1000/(SQRT(3)*AO59)</f>
        <v>223.76818466333174</v>
      </c>
      <c r="AP56" s="735">
        <v>3.532</v>
      </c>
      <c r="AQ56" s="736">
        <v>1.4259999999999999</v>
      </c>
      <c r="BN56" s="878"/>
      <c r="BO56" s="878"/>
      <c r="BP56" s="879">
        <v>0</v>
      </c>
      <c r="BR56" s="878"/>
      <c r="BS56" s="878"/>
    </row>
    <row r="57" spans="1:78" ht="17.399999999999999" thickBot="1">
      <c r="A57" s="1524"/>
      <c r="B57" s="1525"/>
      <c r="C57" s="1529"/>
      <c r="D57" s="1539" t="s">
        <v>21</v>
      </c>
      <c r="E57" s="1540"/>
      <c r="F57" s="1540"/>
      <c r="G57" s="1541"/>
      <c r="H57" s="1542">
        <v>8</v>
      </c>
      <c r="I57" s="1543"/>
      <c r="J57" s="1544"/>
      <c r="K57" s="1542">
        <v>8</v>
      </c>
      <c r="L57" s="1543"/>
      <c r="M57" s="1544"/>
      <c r="N57" s="1542">
        <v>8</v>
      </c>
      <c r="O57" s="1543"/>
      <c r="P57" s="1544"/>
      <c r="Q57" s="1542">
        <v>8</v>
      </c>
      <c r="R57" s="1543"/>
      <c r="S57" s="1544"/>
      <c r="T57" s="1542">
        <v>8</v>
      </c>
      <c r="U57" s="1543"/>
      <c r="V57" s="1544"/>
      <c r="W57" s="1542">
        <v>8</v>
      </c>
      <c r="X57" s="1543"/>
      <c r="Y57" s="1544"/>
      <c r="Z57" s="1542">
        <v>8</v>
      </c>
      <c r="AA57" s="1543"/>
      <c r="AB57" s="1544"/>
      <c r="AC57" s="1542">
        <v>8</v>
      </c>
      <c r="AD57" s="1543"/>
      <c r="AE57" s="1544"/>
      <c r="AF57" s="1542">
        <v>8</v>
      </c>
      <c r="AG57" s="1543"/>
      <c r="AH57" s="1544"/>
      <c r="AI57" s="1542">
        <v>8</v>
      </c>
      <c r="AJ57" s="1543"/>
      <c r="AK57" s="1544"/>
      <c r="AL57" s="1542">
        <v>8</v>
      </c>
      <c r="AM57" s="1543"/>
      <c r="AN57" s="1544"/>
      <c r="AO57" s="1542">
        <v>8</v>
      </c>
      <c r="AP57" s="1543"/>
      <c r="AQ57" s="1544"/>
      <c r="BN57" s="878"/>
      <c r="BO57" s="878"/>
      <c r="BP57" s="879">
        <v>0</v>
      </c>
      <c r="BR57" s="878"/>
      <c r="BS57" s="878"/>
    </row>
    <row r="58" spans="1:78" ht="16.8">
      <c r="A58" s="1524"/>
      <c r="B58" s="1525"/>
      <c r="C58" s="1529"/>
      <c r="D58" s="1554" t="s">
        <v>22</v>
      </c>
      <c r="E58" s="1523"/>
      <c r="F58" s="1535" t="s">
        <v>184</v>
      </c>
      <c r="G58" s="1536"/>
      <c r="H58" s="1555">
        <v>35.499536220000003</v>
      </c>
      <c r="I58" s="1556">
        <v>35.499536220000003</v>
      </c>
      <c r="J58" s="1557">
        <v>35.499536220000003</v>
      </c>
      <c r="K58" s="1555">
        <v>35.454058169999996</v>
      </c>
      <c r="L58" s="1556">
        <v>35.454058169999996</v>
      </c>
      <c r="M58" s="1557">
        <v>35.454058169999996</v>
      </c>
      <c r="N58" s="1555">
        <v>35.714218500000001</v>
      </c>
      <c r="O58" s="1556">
        <v>35.714218500000001</v>
      </c>
      <c r="P58" s="1557">
        <v>35.714218500000001</v>
      </c>
      <c r="Q58" s="1555">
        <v>35.756938290000001</v>
      </c>
      <c r="R58" s="1556">
        <v>35.756938290000001</v>
      </c>
      <c r="S58" s="1557">
        <v>35.756938290000001</v>
      </c>
      <c r="T58" s="1555">
        <v>36.217200259999998</v>
      </c>
      <c r="U58" s="1556">
        <v>36.217200259999998</v>
      </c>
      <c r="V58" s="1557">
        <v>36.217200259999998</v>
      </c>
      <c r="W58" s="1555">
        <v>36.25057529</v>
      </c>
      <c r="X58" s="1556">
        <v>36.25057529</v>
      </c>
      <c r="Y58" s="1557">
        <v>36.25057529</v>
      </c>
      <c r="Z58" s="1555">
        <v>36.292621440000005</v>
      </c>
      <c r="AA58" s="1556">
        <v>36.292621440000005</v>
      </c>
      <c r="AB58" s="1557">
        <v>36.292621440000005</v>
      </c>
      <c r="AC58" s="1555">
        <v>36.289885000000005</v>
      </c>
      <c r="AD58" s="1556">
        <v>36.289885000000005</v>
      </c>
      <c r="AE58" s="1557">
        <v>36.289885000000005</v>
      </c>
      <c r="AF58" s="1555">
        <v>35.74597867</v>
      </c>
      <c r="AG58" s="1556">
        <v>35.74597867</v>
      </c>
      <c r="AH58" s="1557">
        <v>35.74597867</v>
      </c>
      <c r="AI58" s="1555">
        <v>35.522761120000006</v>
      </c>
      <c r="AJ58" s="1556">
        <v>35.522761120000006</v>
      </c>
      <c r="AK58" s="1557">
        <v>35.522761120000006</v>
      </c>
      <c r="AL58" s="1555">
        <v>35.534151739999999</v>
      </c>
      <c r="AM58" s="1556">
        <v>35.534151739999999</v>
      </c>
      <c r="AN58" s="1557">
        <v>35.534151739999999</v>
      </c>
      <c r="AO58" s="1555">
        <v>35.539574910000006</v>
      </c>
      <c r="AP58" s="1556">
        <v>35.539574910000006</v>
      </c>
      <c r="AQ58" s="1557">
        <v>35.539574910000006</v>
      </c>
      <c r="BN58" s="878"/>
      <c r="BO58" s="878"/>
      <c r="BP58" s="879">
        <v>0</v>
      </c>
      <c r="BR58" s="878"/>
      <c r="BS58" s="878"/>
    </row>
    <row r="59" spans="1:78" ht="17.399999999999999" thickBot="1">
      <c r="A59" s="1524"/>
      <c r="B59" s="1525"/>
      <c r="C59" s="1529"/>
      <c r="D59" s="1526"/>
      <c r="E59" s="1527"/>
      <c r="F59" s="1537" t="s">
        <v>112</v>
      </c>
      <c r="G59" s="1538"/>
      <c r="H59" s="1558">
        <v>9.8148029490000006</v>
      </c>
      <c r="I59" s="1559">
        <v>9.8148029490000006</v>
      </c>
      <c r="J59" s="1560">
        <v>9.8148029490000006</v>
      </c>
      <c r="K59" s="1558">
        <v>9.8035585709999999</v>
      </c>
      <c r="L59" s="1559">
        <v>9.8035585709999999</v>
      </c>
      <c r="M59" s="1560">
        <v>9.8035585709999999</v>
      </c>
      <c r="N59" s="1558">
        <v>9.9281938269999994</v>
      </c>
      <c r="O59" s="1559">
        <v>9.9281938269999994</v>
      </c>
      <c r="P59" s="1560">
        <v>9.9281938269999994</v>
      </c>
      <c r="Q59" s="1558">
        <v>9.9303656809999996</v>
      </c>
      <c r="R59" s="1559">
        <v>9.9303656809999996</v>
      </c>
      <c r="S59" s="1560">
        <v>9.9303656809999996</v>
      </c>
      <c r="T59" s="1558">
        <v>10.14666092</v>
      </c>
      <c r="U59" s="1559">
        <v>10.14666092</v>
      </c>
      <c r="V59" s="1560">
        <v>10.14666092</v>
      </c>
      <c r="W59" s="1558">
        <v>10.15659952</v>
      </c>
      <c r="X59" s="1559">
        <v>10.15659952</v>
      </c>
      <c r="Y59" s="1560">
        <v>10.15659952</v>
      </c>
      <c r="Z59" s="1558">
        <v>10.169238549999999</v>
      </c>
      <c r="AA59" s="1559">
        <v>10.169238549999999</v>
      </c>
      <c r="AB59" s="1560">
        <v>10.169238549999999</v>
      </c>
      <c r="AC59" s="1558">
        <v>10.167847120000001</v>
      </c>
      <c r="AD59" s="1559">
        <v>10.167847120000001</v>
      </c>
      <c r="AE59" s="1560">
        <v>10.167847120000001</v>
      </c>
      <c r="AF59" s="1558">
        <v>9.9202871809999991</v>
      </c>
      <c r="AG59" s="1559">
        <v>9.9202871809999991</v>
      </c>
      <c r="AH59" s="1560">
        <v>9.9202871809999991</v>
      </c>
      <c r="AI59" s="1558">
        <v>9.821550491</v>
      </c>
      <c r="AJ59" s="1559">
        <v>9.821550491</v>
      </c>
      <c r="AK59" s="1560">
        <v>9.821550491</v>
      </c>
      <c r="AL59" s="1558">
        <v>9.8251115179999999</v>
      </c>
      <c r="AM59" s="1559">
        <v>9.8251115179999999</v>
      </c>
      <c r="AN59" s="1560">
        <v>9.8251115179999999</v>
      </c>
      <c r="AO59" s="1558">
        <v>9.8277090579999999</v>
      </c>
      <c r="AP59" s="1559">
        <v>9.8277090579999999</v>
      </c>
      <c r="AQ59" s="1560">
        <v>9.8277090579999999</v>
      </c>
      <c r="AX59" s="878"/>
      <c r="AY59" s="878"/>
      <c r="AZ59" s="879">
        <v>0</v>
      </c>
      <c r="BB59" s="878"/>
      <c r="BC59" s="878"/>
      <c r="BN59" s="878"/>
      <c r="BO59" s="878"/>
      <c r="BP59" s="879">
        <v>0</v>
      </c>
      <c r="BR59" s="878"/>
      <c r="BS59" s="878"/>
    </row>
    <row r="60" spans="1:78" ht="17.399999999999999" thickBot="1">
      <c r="A60" s="1526"/>
      <c r="B60" s="1527"/>
      <c r="C60" s="1530"/>
      <c r="D60" s="1539" t="s">
        <v>23</v>
      </c>
      <c r="E60" s="1540"/>
      <c r="F60" s="1540"/>
      <c r="G60" s="1541"/>
      <c r="H60" s="1551" t="s">
        <v>185</v>
      </c>
      <c r="I60" s="1552"/>
      <c r="J60" s="1553"/>
      <c r="K60" s="1551" t="s">
        <v>185</v>
      </c>
      <c r="L60" s="1552"/>
      <c r="M60" s="1553"/>
      <c r="N60" s="1551" t="s">
        <v>185</v>
      </c>
      <c r="O60" s="1552"/>
      <c r="P60" s="1553"/>
      <c r="Q60" s="1551" t="s">
        <v>185</v>
      </c>
      <c r="R60" s="1552"/>
      <c r="S60" s="1553"/>
      <c r="T60" s="1551" t="s">
        <v>185</v>
      </c>
      <c r="U60" s="1552"/>
      <c r="V60" s="1553"/>
      <c r="W60" s="1551" t="s">
        <v>185</v>
      </c>
      <c r="X60" s="1552"/>
      <c r="Y60" s="1553"/>
      <c r="Z60" s="1551" t="s">
        <v>185</v>
      </c>
      <c r="AA60" s="1552"/>
      <c r="AB60" s="1553"/>
      <c r="AC60" s="1551" t="s">
        <v>185</v>
      </c>
      <c r="AD60" s="1552"/>
      <c r="AE60" s="1553"/>
      <c r="AF60" s="1551" t="s">
        <v>185</v>
      </c>
      <c r="AG60" s="1552"/>
      <c r="AH60" s="1553"/>
      <c r="AI60" s="1551" t="s">
        <v>185</v>
      </c>
      <c r="AJ60" s="1552"/>
      <c r="AK60" s="1553"/>
      <c r="AL60" s="1551" t="s">
        <v>185</v>
      </c>
      <c r="AM60" s="1552"/>
      <c r="AN60" s="1553"/>
      <c r="AO60" s="1551" t="s">
        <v>185</v>
      </c>
      <c r="AP60" s="1552"/>
      <c r="AQ60" s="1553"/>
      <c r="AX60" s="878"/>
      <c r="AY60" s="878"/>
      <c r="AZ60" s="879">
        <v>0</v>
      </c>
      <c r="BB60" s="878"/>
      <c r="BC60" s="878"/>
      <c r="BN60" s="878"/>
      <c r="BO60" s="878"/>
      <c r="BP60" s="879">
        <v>0</v>
      </c>
      <c r="BR60" s="878"/>
      <c r="BS60" s="878"/>
    </row>
    <row r="61" spans="1:78" ht="16.8">
      <c r="A61" s="1522" t="s">
        <v>186</v>
      </c>
      <c r="B61" s="1523"/>
      <c r="C61" s="1528">
        <v>10</v>
      </c>
      <c r="D61" s="1531" t="s">
        <v>18</v>
      </c>
      <c r="E61" s="1532"/>
      <c r="F61" s="1535" t="s">
        <v>184</v>
      </c>
      <c r="G61" s="1536"/>
      <c r="H61" s="730">
        <f>SQRT(I61^2+J61^2)*1000/(SQRT(3)*H64)</f>
        <v>47.84169803490196</v>
      </c>
      <c r="I61" s="731">
        <v>2.6921999999999997</v>
      </c>
      <c r="J61" s="732">
        <v>1.2025999999999999</v>
      </c>
      <c r="K61" s="730">
        <f>SQRT(L61^2+M61^2)*1000/(SQRT(3)*K64)</f>
        <v>47.793445068011515</v>
      </c>
      <c r="L61" s="731">
        <v>2.6880000000000002</v>
      </c>
      <c r="M61" s="732">
        <v>1.1998000000000002</v>
      </c>
      <c r="N61" s="730">
        <f>SQRT(O61^2+P61^2)*1000/(SQRT(3)*N64)</f>
        <v>30.052184603911641</v>
      </c>
      <c r="O61" s="731">
        <v>1.7164000000000001</v>
      </c>
      <c r="P61" s="732">
        <v>0.72240000000000004</v>
      </c>
      <c r="Q61" s="730">
        <f>SQRT(R61^2+S61^2)*1000/(SQRT(3)*Q64)</f>
        <v>23.790090909722064</v>
      </c>
      <c r="R61" s="731">
        <v>1.2096</v>
      </c>
      <c r="S61" s="732">
        <v>0.84559999999999991</v>
      </c>
      <c r="T61" s="730">
        <f>SQRT(U61^2+V61^2)*1000/(SQRT(3)*T64)</f>
        <v>2.6598135250456743</v>
      </c>
      <c r="U61" s="731">
        <v>0.16519999999999999</v>
      </c>
      <c r="V61" s="732">
        <v>2.3799999999999998E-2</v>
      </c>
      <c r="W61" s="730">
        <f>SQRT(X61^2+Y61^2)*1000/(SQRT(3)*W64)</f>
        <v>2.6796175150007797</v>
      </c>
      <c r="X61" s="731">
        <v>0.1666</v>
      </c>
      <c r="Y61" s="732">
        <v>2.3799999999999998E-2</v>
      </c>
      <c r="Z61" s="730">
        <f>SQRT(AA61^2+AB61^2)*1000/(SQRT(3)*Z64)</f>
        <v>2.6545294124947314</v>
      </c>
      <c r="AA61" s="731">
        <v>0.16519999999999999</v>
      </c>
      <c r="AB61" s="732">
        <v>2.3799999999999998E-2</v>
      </c>
      <c r="AC61" s="730">
        <f>SQRT(AD61^2+AE61^2)*1000/(SQRT(3)*AC64)</f>
        <v>2.6800619257016365</v>
      </c>
      <c r="AD61" s="731">
        <v>0.1666</v>
      </c>
      <c r="AE61" s="732">
        <v>2.52E-2</v>
      </c>
      <c r="AF61" s="730">
        <f>SQRT(AG61^2+AH61^2)*1000/(SQRT(3)*AF64)</f>
        <v>32.909653826137841</v>
      </c>
      <c r="AG61" s="731">
        <v>1.8311999999999999</v>
      </c>
      <c r="AH61" s="732">
        <v>0.90160000000000007</v>
      </c>
      <c r="AI61" s="730">
        <f>SQRT(AJ61^2+AK61^2)*1000/(SQRT(3)*AI64)</f>
        <v>47.823564096855513</v>
      </c>
      <c r="AJ61" s="731">
        <v>2.6921999999999997</v>
      </c>
      <c r="AK61" s="732">
        <v>1.2054</v>
      </c>
      <c r="AL61" s="730">
        <f>SQRT(AM61^2+AN61^2)*1000/(SQRT(3)*AL64)</f>
        <v>47.865106856091437</v>
      </c>
      <c r="AM61" s="731">
        <v>2.6963999999999997</v>
      </c>
      <c r="AN61" s="732">
        <v>1.2054</v>
      </c>
      <c r="AO61" s="730">
        <f>SQRT(AP61^2+AQ61^2)*1000/(SQRT(3)*AO64)</f>
        <v>47.919789454394497</v>
      </c>
      <c r="AP61" s="731">
        <v>2.6991999999999998</v>
      </c>
      <c r="AQ61" s="732">
        <v>1.2081999999999997</v>
      </c>
      <c r="AX61" s="878"/>
      <c r="AY61" s="878"/>
      <c r="AZ61" s="879">
        <v>0</v>
      </c>
      <c r="BB61" s="878"/>
      <c r="BC61" s="878"/>
    </row>
    <row r="62" spans="1:78" ht="17.399999999999999" thickBot="1">
      <c r="A62" s="1524"/>
      <c r="B62" s="1525"/>
      <c r="C62" s="1529"/>
      <c r="D62" s="1533"/>
      <c r="E62" s="1534"/>
      <c r="F62" s="1537" t="s">
        <v>112</v>
      </c>
      <c r="G62" s="1538"/>
      <c r="H62" s="734">
        <f>SQRT(I62^2+J62^2)*1000/(SQRT(3)*H65)</f>
        <v>168.94220075421393</v>
      </c>
      <c r="I62" s="735">
        <v>2.6640000000000001</v>
      </c>
      <c r="J62" s="736">
        <v>1.1259999999999999</v>
      </c>
      <c r="K62" s="734">
        <f>SQRT(L62^2+M62^2)*1000/(SQRT(3)*K65)</f>
        <v>168.72796975233922</v>
      </c>
      <c r="L62" s="735">
        <v>2.66</v>
      </c>
      <c r="M62" s="736">
        <v>1.1200000000000001</v>
      </c>
      <c r="N62" s="734">
        <f>SQRT(O62^2+P62^2)*1000/(SQRT(3)*N65)</f>
        <v>105.49106824919285</v>
      </c>
      <c r="O62" s="735">
        <v>1.6919999999999999</v>
      </c>
      <c r="P62" s="736">
        <v>0.68200000000000005</v>
      </c>
      <c r="Q62" s="734">
        <f>SQRT(R62^2+S62^2)*1000/(SQRT(3)*Q65)</f>
        <v>83.387576064971</v>
      </c>
      <c r="R62" s="735">
        <v>1.1879999999999999</v>
      </c>
      <c r="S62" s="736">
        <v>0.81799999999999995</v>
      </c>
      <c r="T62" s="734">
        <f>SQRT(U62^2+V62^2)*1000/(SQRT(3)*T65)</f>
        <v>8.4691099233382996</v>
      </c>
      <c r="U62" s="735">
        <v>0.14799999999999999</v>
      </c>
      <c r="V62" s="736">
        <v>0.02</v>
      </c>
      <c r="W62" s="734">
        <f>SQRT(X62^2+Y62^2)*1000/(SQRT(3)*W65)</f>
        <v>8.4475586513582392</v>
      </c>
      <c r="X62" s="735">
        <v>0.14799999999999999</v>
      </c>
      <c r="Y62" s="736">
        <v>1.7999999999999999E-2</v>
      </c>
      <c r="Z62" s="734">
        <f>SQRT(AA62^2+AB62^2)*1000/(SQRT(3)*Z65)</f>
        <v>8.4526501917085088</v>
      </c>
      <c r="AA62" s="735">
        <v>0.14799999999999999</v>
      </c>
      <c r="AB62" s="736">
        <v>0.02</v>
      </c>
      <c r="AC62" s="734">
        <f>SQRT(AD62^2+AE62^2)*1000/(SQRT(3)*AC65)</f>
        <v>8.4537515619534638</v>
      </c>
      <c r="AD62" s="735">
        <v>0.14799999999999999</v>
      </c>
      <c r="AE62" s="736">
        <v>0.02</v>
      </c>
      <c r="AF62" s="734">
        <f>SQRT(AG62^2+AH62^2)*1000/(SQRT(3)*AF65)</f>
        <v>115.65845084963583</v>
      </c>
      <c r="AG62" s="735">
        <v>1.806</v>
      </c>
      <c r="AH62" s="736">
        <v>0.85599999999999998</v>
      </c>
      <c r="AI62" s="734">
        <f>SQRT(AJ62^2+AK62^2)*1000/(SQRT(3)*AI65)</f>
        <v>168.73830918521136</v>
      </c>
      <c r="AJ62" s="735">
        <v>2.6619999999999999</v>
      </c>
      <c r="AK62" s="736">
        <v>1.1259999999999999</v>
      </c>
      <c r="AL62" s="734">
        <f>SQRT(AM62^2+AN62^2)*1000/(SQRT(3)*AL65)</f>
        <v>169.02666782941895</v>
      </c>
      <c r="AM62" s="735">
        <v>2.6680000000000001</v>
      </c>
      <c r="AN62" s="736">
        <v>1.1279999999999999</v>
      </c>
      <c r="AO62" s="734">
        <f>SQRT(AP62^2+AQ62^2)*1000/(SQRT(3)*AO65)</f>
        <v>169.15220258988384</v>
      </c>
      <c r="AP62" s="735">
        <v>2.67</v>
      </c>
      <c r="AQ62" s="736">
        <v>1.1299999999999999</v>
      </c>
      <c r="AX62" s="878"/>
      <c r="AY62" s="878"/>
      <c r="AZ62" s="879">
        <v>0</v>
      </c>
      <c r="BB62" s="878"/>
      <c r="BC62" s="878"/>
    </row>
    <row r="63" spans="1:78" ht="17.399999999999999" thickBot="1">
      <c r="A63" s="1524"/>
      <c r="B63" s="1525"/>
      <c r="C63" s="1529"/>
      <c r="D63" s="1539" t="s">
        <v>21</v>
      </c>
      <c r="E63" s="1540"/>
      <c r="F63" s="1540"/>
      <c r="G63" s="1541"/>
      <c r="H63" s="1542">
        <v>8</v>
      </c>
      <c r="I63" s="1543"/>
      <c r="J63" s="1544"/>
      <c r="K63" s="1542">
        <v>8</v>
      </c>
      <c r="L63" s="1543"/>
      <c r="M63" s="1544"/>
      <c r="N63" s="1542">
        <v>8</v>
      </c>
      <c r="O63" s="1543"/>
      <c r="P63" s="1544"/>
      <c r="Q63" s="1542">
        <v>8</v>
      </c>
      <c r="R63" s="1543"/>
      <c r="S63" s="1544"/>
      <c r="T63" s="1542">
        <v>8</v>
      </c>
      <c r="U63" s="1543"/>
      <c r="V63" s="1544"/>
      <c r="W63" s="1542">
        <v>8</v>
      </c>
      <c r="X63" s="1543"/>
      <c r="Y63" s="1544"/>
      <c r="Z63" s="1542">
        <v>8</v>
      </c>
      <c r="AA63" s="1543"/>
      <c r="AB63" s="1544"/>
      <c r="AC63" s="1542">
        <v>8</v>
      </c>
      <c r="AD63" s="1543"/>
      <c r="AE63" s="1544"/>
      <c r="AF63" s="1542">
        <v>8</v>
      </c>
      <c r="AG63" s="1543"/>
      <c r="AH63" s="1544"/>
      <c r="AI63" s="1542">
        <v>8</v>
      </c>
      <c r="AJ63" s="1543"/>
      <c r="AK63" s="1544"/>
      <c r="AL63" s="1542">
        <v>8</v>
      </c>
      <c r="AM63" s="1543"/>
      <c r="AN63" s="1544"/>
      <c r="AO63" s="1542">
        <v>8</v>
      </c>
      <c r="AP63" s="1543"/>
      <c r="AQ63" s="1544"/>
      <c r="AX63" s="878"/>
      <c r="AY63" s="878"/>
      <c r="AZ63" s="879">
        <v>0</v>
      </c>
      <c r="BB63" s="878"/>
      <c r="BC63" s="878"/>
    </row>
    <row r="64" spans="1:78" ht="16.8">
      <c r="A64" s="1524"/>
      <c r="B64" s="1525"/>
      <c r="C64" s="1529"/>
      <c r="D64" s="1554" t="s">
        <v>22</v>
      </c>
      <c r="E64" s="1523"/>
      <c r="F64" s="1535" t="s">
        <v>184</v>
      </c>
      <c r="G64" s="1536"/>
      <c r="H64" s="1555">
        <v>35.583387540000004</v>
      </c>
      <c r="I64" s="1556">
        <v>35.583387540000004</v>
      </c>
      <c r="J64" s="1557">
        <v>35.583387540000004</v>
      </c>
      <c r="K64" s="1555">
        <v>35.559194310000002</v>
      </c>
      <c r="L64" s="1556">
        <v>35.559194310000002</v>
      </c>
      <c r="M64" s="1557">
        <v>35.559194310000002</v>
      </c>
      <c r="N64" s="1555">
        <v>35.776349660000001</v>
      </c>
      <c r="O64" s="1556">
        <v>35.776349660000001</v>
      </c>
      <c r="P64" s="1557">
        <v>35.776349660000001</v>
      </c>
      <c r="Q64" s="1555">
        <v>35.817008390000005</v>
      </c>
      <c r="R64" s="1556">
        <v>35.817008390000005</v>
      </c>
      <c r="S64" s="1557">
        <v>35.817008390000005</v>
      </c>
      <c r="T64" s="1555">
        <v>36.229229369999999</v>
      </c>
      <c r="U64" s="1556">
        <v>36.229229369999999</v>
      </c>
      <c r="V64" s="1557">
        <v>36.229229369999999</v>
      </c>
      <c r="W64" s="1555">
        <v>36.260060469999999</v>
      </c>
      <c r="X64" s="1556">
        <v>36.260060469999999</v>
      </c>
      <c r="Y64" s="1557">
        <v>36.260060469999999</v>
      </c>
      <c r="Z64" s="1555">
        <v>36.301347360000001</v>
      </c>
      <c r="AA64" s="1556">
        <v>36.301347360000001</v>
      </c>
      <c r="AB64" s="1557">
        <v>36.301347360000001</v>
      </c>
      <c r="AC64" s="1555">
        <v>36.297927519999995</v>
      </c>
      <c r="AD64" s="1556">
        <v>36.297927519999995</v>
      </c>
      <c r="AE64" s="1557">
        <v>36.297927519999995</v>
      </c>
      <c r="AF64" s="1555">
        <v>35.808395779999998</v>
      </c>
      <c r="AG64" s="1556">
        <v>35.808395779999998</v>
      </c>
      <c r="AH64" s="1557">
        <v>35.808395779999998</v>
      </c>
      <c r="AI64" s="1555">
        <v>35.610680330000001</v>
      </c>
      <c r="AJ64" s="1556">
        <v>35.610680330000001</v>
      </c>
      <c r="AK64" s="1557">
        <v>35.610680330000001</v>
      </c>
      <c r="AL64" s="1555">
        <v>35.626016839999998</v>
      </c>
      <c r="AM64" s="1556">
        <v>35.626016839999998</v>
      </c>
      <c r="AN64" s="1557">
        <v>35.626016839999998</v>
      </c>
      <c r="AO64" s="1555">
        <v>35.629932760000003</v>
      </c>
      <c r="AP64" s="1556">
        <v>35.629932760000003</v>
      </c>
      <c r="AQ64" s="1557">
        <v>35.629932760000003</v>
      </c>
      <c r="AX64" s="878"/>
      <c r="AY64" s="878"/>
      <c r="AZ64" s="879">
        <v>0</v>
      </c>
      <c r="BB64" s="878"/>
      <c r="BC64" s="878"/>
    </row>
    <row r="65" spans="1:55" ht="17.399999999999999" thickBot="1">
      <c r="A65" s="1524"/>
      <c r="B65" s="1525"/>
      <c r="C65" s="1529"/>
      <c r="D65" s="1526"/>
      <c r="E65" s="1527"/>
      <c r="F65" s="1537" t="s">
        <v>112</v>
      </c>
      <c r="G65" s="1538"/>
      <c r="H65" s="1558">
        <v>9.8838985539999999</v>
      </c>
      <c r="I65" s="1559">
        <v>9.8838985539999999</v>
      </c>
      <c r="J65" s="1560">
        <v>9.8838985539999999</v>
      </c>
      <c r="K65" s="1558">
        <v>9.8758569929999993</v>
      </c>
      <c r="L65" s="1559">
        <v>9.8758569929999993</v>
      </c>
      <c r="M65" s="1560">
        <v>9.8758569929999993</v>
      </c>
      <c r="N65" s="1558">
        <v>9.984229569</v>
      </c>
      <c r="O65" s="1559">
        <v>9.984229569</v>
      </c>
      <c r="P65" s="1560">
        <v>9.984229569</v>
      </c>
      <c r="Q65" s="1558">
        <v>9.9866204149999991</v>
      </c>
      <c r="R65" s="1559">
        <v>9.9866204149999991</v>
      </c>
      <c r="S65" s="1560">
        <v>9.9866204149999991</v>
      </c>
      <c r="T65" s="1558">
        <v>10.18105963</v>
      </c>
      <c r="U65" s="1559">
        <v>10.18105963</v>
      </c>
      <c r="V65" s="1560">
        <v>10.18105963</v>
      </c>
      <c r="W65" s="1558">
        <v>10.18962851</v>
      </c>
      <c r="X65" s="1559">
        <v>10.18962851</v>
      </c>
      <c r="Y65" s="1560">
        <v>10.18962851</v>
      </c>
      <c r="Z65" s="1558">
        <v>10.20088507</v>
      </c>
      <c r="AA65" s="1559">
        <v>10.20088507</v>
      </c>
      <c r="AB65" s="1560">
        <v>10.20088507</v>
      </c>
      <c r="AC65" s="1558">
        <v>10.199556080000001</v>
      </c>
      <c r="AD65" s="1559">
        <v>10.199556080000001</v>
      </c>
      <c r="AE65" s="1560">
        <v>10.199556080000001</v>
      </c>
      <c r="AF65" s="1558">
        <v>9.976684903999999</v>
      </c>
      <c r="AG65" s="1559">
        <v>9.976684903999999</v>
      </c>
      <c r="AH65" s="1560">
        <v>9.976684903999999</v>
      </c>
      <c r="AI65" s="1558">
        <v>9.8895386990000009</v>
      </c>
      <c r="AJ65" s="1559">
        <v>9.8895386990000009</v>
      </c>
      <c r="AK65" s="1560">
        <v>9.8895386990000009</v>
      </c>
      <c r="AL65" s="1558">
        <v>9.8942039580000003</v>
      </c>
      <c r="AM65" s="1559">
        <v>9.8942039580000003</v>
      </c>
      <c r="AN65" s="1560">
        <v>9.8942039580000003</v>
      </c>
      <c r="AO65" s="1558">
        <v>9.8958075719999989</v>
      </c>
      <c r="AP65" s="1559">
        <v>9.8958075719999989</v>
      </c>
      <c r="AQ65" s="1560">
        <v>9.8958075719999989</v>
      </c>
      <c r="AX65" s="878"/>
      <c r="AY65" s="878"/>
      <c r="AZ65" s="879">
        <v>0</v>
      </c>
      <c r="BB65" s="878"/>
      <c r="BC65" s="878"/>
    </row>
    <row r="66" spans="1:55" ht="17.399999999999999" thickBot="1">
      <c r="A66" s="1524"/>
      <c r="B66" s="1525"/>
      <c r="C66" s="1529"/>
      <c r="D66" s="1539" t="s">
        <v>23</v>
      </c>
      <c r="E66" s="1540"/>
      <c r="F66" s="1540"/>
      <c r="G66" s="1541"/>
      <c r="H66" s="1551" t="s">
        <v>185</v>
      </c>
      <c r="I66" s="1552"/>
      <c r="J66" s="1553"/>
      <c r="K66" s="1551" t="s">
        <v>185</v>
      </c>
      <c r="L66" s="1552"/>
      <c r="M66" s="1553"/>
      <c r="N66" s="1551" t="s">
        <v>185</v>
      </c>
      <c r="O66" s="1552"/>
      <c r="P66" s="1553"/>
      <c r="Q66" s="1551" t="s">
        <v>185</v>
      </c>
      <c r="R66" s="1552"/>
      <c r="S66" s="1553"/>
      <c r="T66" s="1551" t="s">
        <v>185</v>
      </c>
      <c r="U66" s="1552"/>
      <c r="V66" s="1553"/>
      <c r="W66" s="1551" t="s">
        <v>185</v>
      </c>
      <c r="X66" s="1552"/>
      <c r="Y66" s="1553"/>
      <c r="Z66" s="1551" t="s">
        <v>185</v>
      </c>
      <c r="AA66" s="1552"/>
      <c r="AB66" s="1553"/>
      <c r="AC66" s="1551" t="s">
        <v>185</v>
      </c>
      <c r="AD66" s="1552"/>
      <c r="AE66" s="1553"/>
      <c r="AF66" s="1551" t="s">
        <v>185</v>
      </c>
      <c r="AG66" s="1552"/>
      <c r="AH66" s="1553"/>
      <c r="AI66" s="1551" t="s">
        <v>185</v>
      </c>
      <c r="AJ66" s="1552"/>
      <c r="AK66" s="1553"/>
      <c r="AL66" s="1551" t="s">
        <v>185</v>
      </c>
      <c r="AM66" s="1552"/>
      <c r="AN66" s="1553"/>
      <c r="AO66" s="1551" t="s">
        <v>185</v>
      </c>
      <c r="AP66" s="1552"/>
      <c r="AQ66" s="1553"/>
      <c r="AX66" s="878"/>
      <c r="AY66" s="878"/>
      <c r="AZ66" s="879">
        <v>0</v>
      </c>
      <c r="BB66" s="878"/>
      <c r="BC66" s="878"/>
    </row>
    <row r="67" spans="1:55" ht="16.8">
      <c r="A67" s="1554" t="s">
        <v>187</v>
      </c>
      <c r="B67" s="1571"/>
      <c r="C67" s="1523"/>
      <c r="D67" s="1573"/>
      <c r="E67" s="1574"/>
      <c r="F67" s="1535" t="s">
        <v>184</v>
      </c>
      <c r="G67" s="1536"/>
      <c r="H67" s="730">
        <f>H55+H61+H78</f>
        <v>126.86742543882447</v>
      </c>
      <c r="I67" s="740">
        <f>I55+I61</f>
        <v>6.181</v>
      </c>
      <c r="J67" s="741">
        <f>J55+J61</f>
        <v>2.6894</v>
      </c>
      <c r="K67" s="730">
        <f>K55+K61+K78</f>
        <v>125.97795413111498</v>
      </c>
      <c r="L67" s="740">
        <f>L55+L61</f>
        <v>6.2412000000000001</v>
      </c>
      <c r="M67" s="741">
        <f>M55+M61</f>
        <v>2.681</v>
      </c>
      <c r="N67" s="730">
        <f>N55+N61+N78</f>
        <v>89.58373667737014</v>
      </c>
      <c r="O67" s="740">
        <f>O55+O61</f>
        <v>4.3035999999999994</v>
      </c>
      <c r="P67" s="741">
        <f>P55+P61</f>
        <v>1.645</v>
      </c>
      <c r="Q67" s="730">
        <f>Q55+Q61+Q78</f>
        <v>78.78826312308459</v>
      </c>
      <c r="R67" s="740">
        <f>R55+R61</f>
        <v>3.3222</v>
      </c>
      <c r="S67" s="741">
        <f>S55+S61</f>
        <v>1.8983999999999999</v>
      </c>
      <c r="T67" s="730">
        <f>T55+T61+T78</f>
        <v>35.78028792205032</v>
      </c>
      <c r="U67" s="740">
        <f>U55+U61</f>
        <v>1.1816</v>
      </c>
      <c r="V67" s="741">
        <f>V55+V61</f>
        <v>0.1512</v>
      </c>
      <c r="W67" s="730">
        <f>W55+W61+W78</f>
        <v>39.711191983518162</v>
      </c>
      <c r="X67" s="740">
        <f>X55+X61</f>
        <v>1.1886000000000001</v>
      </c>
      <c r="Y67" s="741">
        <f>Y55+Y61</f>
        <v>0.13999999999999999</v>
      </c>
      <c r="Z67" s="730">
        <f>Z55+Z61+Z78</f>
        <v>39.514787329031506</v>
      </c>
      <c r="AA67" s="740">
        <f>AA55+AA61</f>
        <v>1.1774</v>
      </c>
      <c r="AB67" s="741">
        <f>AB55+AB61</f>
        <v>0.1414</v>
      </c>
      <c r="AC67" s="730">
        <f>AC55+AC61+AC78</f>
        <v>40.573986549499843</v>
      </c>
      <c r="AD67" s="740">
        <f>AD55+AD61</f>
        <v>1.1858</v>
      </c>
      <c r="AE67" s="741">
        <f>AE55+AE61</f>
        <v>0.14700000000000002</v>
      </c>
      <c r="AF67" s="730">
        <f>AF55+AF61+AF78</f>
        <v>101.70486412055419</v>
      </c>
      <c r="AG67" s="740">
        <f>AG55+AG61</f>
        <v>4.5556000000000001</v>
      </c>
      <c r="AH67" s="741">
        <f>AH55+AH61</f>
        <v>2.0202</v>
      </c>
      <c r="AI67" s="730">
        <f>AI55+AI61+AI78</f>
        <v>131.37243319826922</v>
      </c>
      <c r="AJ67" s="740">
        <f>AJ55+AJ61</f>
        <v>6.2775999999999996</v>
      </c>
      <c r="AK67" s="741">
        <f>AK55+AK61</f>
        <v>2.6838000000000002</v>
      </c>
      <c r="AL67" s="730">
        <f>AL55+AL61+AL78</f>
        <v>131.65476157671114</v>
      </c>
      <c r="AM67" s="740">
        <f>AM55+AM61</f>
        <v>6.2859999999999996</v>
      </c>
      <c r="AN67" s="741">
        <f>AN55+AN61</f>
        <v>2.6908000000000003</v>
      </c>
      <c r="AO67" s="730">
        <f>AO55+AO61+AO78</f>
        <v>132.27356109282505</v>
      </c>
      <c r="AP67" s="740">
        <f>AP55+AP61</f>
        <v>6.2775999999999996</v>
      </c>
      <c r="AQ67" s="741">
        <f>AQ55+AQ61</f>
        <v>2.6921999999999997</v>
      </c>
    </row>
    <row r="68" spans="1:55" ht="17.399999999999999" thickBot="1">
      <c r="A68" s="1526"/>
      <c r="B68" s="1572"/>
      <c r="C68" s="1527"/>
      <c r="D68" s="1575"/>
      <c r="E68" s="1576"/>
      <c r="F68" s="1537" t="s">
        <v>112</v>
      </c>
      <c r="G68" s="1538"/>
      <c r="H68" s="734">
        <f>H56+H62+H79</f>
        <v>399.79026951578322</v>
      </c>
      <c r="I68" s="742">
        <f>I56+I62+I78+I79</f>
        <v>6.120152</v>
      </c>
      <c r="J68" s="743">
        <f>J56+J62+J78+J79</f>
        <v>2.5750799999999998</v>
      </c>
      <c r="K68" s="734">
        <f>K56+K62+K79</f>
        <v>403.44357742063045</v>
      </c>
      <c r="L68" s="742">
        <f>L56+L62+L78+L79</f>
        <v>6.1815600000000011</v>
      </c>
      <c r="M68" s="743">
        <f>M56+M62+M78+M79</f>
        <v>2.5620640000000003</v>
      </c>
      <c r="N68" s="734">
        <f>N56+N62+N79</f>
        <v>276.85156535417593</v>
      </c>
      <c r="O68" s="742">
        <f>O56+O62+O78+O79</f>
        <v>4.2560879999999992</v>
      </c>
      <c r="P68" s="743">
        <f>P56+P62+P78+P79</f>
        <v>1.6171040000000001</v>
      </c>
      <c r="Q68" s="734">
        <f>Q56+Q62+Q79</f>
        <v>232.33642695676642</v>
      </c>
      <c r="R68" s="742">
        <f>R56+R62+R78+R79</f>
        <v>3.2787119999999996</v>
      </c>
      <c r="S68" s="743">
        <f>S56+S62+S78+S79</f>
        <v>1.8821919999999999</v>
      </c>
      <c r="T68" s="734">
        <f>T56+T62+T79</f>
        <v>80.217190020682267</v>
      </c>
      <c r="U68" s="742">
        <f>U56+U62+U78+U79</f>
        <v>1.1528559999999999</v>
      </c>
      <c r="V68" s="743">
        <f>V56+V62+V78+V79</f>
        <v>0.22651199999999999</v>
      </c>
      <c r="W68" s="734">
        <f>W56+W62+W79</f>
        <v>81.318647145487915</v>
      </c>
      <c r="X68" s="742">
        <f>X56+X62+X78+X79</f>
        <v>1.1545359999999998</v>
      </c>
      <c r="Y68" s="743">
        <f>Y56+Y62+Y78+Y79</f>
        <v>0.22162399999999999</v>
      </c>
      <c r="Z68" s="734">
        <f>Z56+Z62+Z79</f>
        <v>80.049431344340533</v>
      </c>
      <c r="AA68" s="742">
        <f>AA56+AA62+AA78+AA79</f>
        <v>1.1462639999999997</v>
      </c>
      <c r="AB68" s="743">
        <f>AB56+AB62+AB78+AB79</f>
        <v>0.22317599999999999</v>
      </c>
      <c r="AC68" s="734">
        <f>AC56+AC62+AC79</f>
        <v>80.404283668045096</v>
      </c>
      <c r="AD68" s="742">
        <f>AD56+AD62+AD78+AD79</f>
        <v>1.1526399999999999</v>
      </c>
      <c r="AE68" s="743">
        <f>AE56+AE62+AE78+AE79</f>
        <v>0.22964799999999999</v>
      </c>
      <c r="AF68" s="734">
        <f>AF56+AF62+AF79</f>
        <v>300.46527333059294</v>
      </c>
      <c r="AG68" s="742">
        <f>AG56+AG62+AG78+AG79</f>
        <v>4.5030000000000001</v>
      </c>
      <c r="AH68" s="743">
        <f>AH56+AH62+AH78+AH79</f>
        <v>1.9763040000000003</v>
      </c>
      <c r="AI68" s="734">
        <f>AI56+AI62+AI79</f>
        <v>407.23994333385377</v>
      </c>
      <c r="AJ68" s="742">
        <f>AJ56+AJ62+AJ78+AJ79</f>
        <v>6.2122319999999993</v>
      </c>
      <c r="AK68" s="743">
        <f>AK56+AK62+AK78+AK79</f>
        <v>2.5688320000000004</v>
      </c>
      <c r="AL68" s="734">
        <f>AL56+AL62+AL79</f>
        <v>407.78675672552998</v>
      </c>
      <c r="AM68" s="742">
        <f>AM56+AM62+AM78+AM79</f>
        <v>6.2222800000000005</v>
      </c>
      <c r="AN68" s="743">
        <f>AN56+AN62+AN78+AN79</f>
        <v>2.5769199999999999</v>
      </c>
      <c r="AO68" s="734">
        <f>AO56+AO62+AO79</f>
        <v>407.58503862991051</v>
      </c>
      <c r="AP68" s="742">
        <f>AP56+AP62+AP78+AP79</f>
        <v>6.2146559999999997</v>
      </c>
      <c r="AQ68" s="743">
        <f>AQ56+AQ62+AQ78+AQ79</f>
        <v>2.5775600000000001</v>
      </c>
    </row>
    <row r="69" spans="1:55" ht="16.8">
      <c r="A69" s="744"/>
      <c r="B69" s="745"/>
      <c r="C69" s="746"/>
      <c r="D69" s="715"/>
      <c r="E69" s="1561"/>
      <c r="F69" s="1561"/>
      <c r="G69" s="748"/>
      <c r="H69" s="880"/>
      <c r="I69" s="749"/>
      <c r="J69" s="711"/>
      <c r="K69" s="711"/>
      <c r="L69" s="749"/>
      <c r="M69" s="711"/>
      <c r="N69" s="711"/>
      <c r="O69" s="749"/>
      <c r="P69" s="711"/>
      <c r="Q69" s="711"/>
      <c r="R69" s="749"/>
      <c r="S69" s="711"/>
      <c r="T69" s="711"/>
      <c r="U69" s="749"/>
      <c r="V69" s="711"/>
      <c r="W69" s="711"/>
      <c r="X69" s="749"/>
      <c r="Y69" s="711"/>
      <c r="Z69" s="711"/>
      <c r="AA69" s="749"/>
      <c r="AB69" s="711"/>
      <c r="AC69" s="711"/>
      <c r="AD69" s="749"/>
      <c r="AE69" s="711"/>
      <c r="AF69" s="749"/>
      <c r="AG69" s="749"/>
      <c r="AH69" s="711"/>
      <c r="AI69" s="711"/>
      <c r="AJ69" s="749"/>
      <c r="AK69" s="711"/>
      <c r="AL69" s="711"/>
      <c r="AM69" s="749"/>
      <c r="AN69" s="711"/>
      <c r="AO69" s="711"/>
      <c r="AP69" s="749"/>
      <c r="AQ69" s="748"/>
    </row>
    <row r="70" spans="1:55" ht="17.399999999999999" thickBot="1">
      <c r="A70" s="750"/>
      <c r="B70" s="751"/>
      <c r="C70" s="752"/>
      <c r="D70" s="753"/>
      <c r="E70" s="1562"/>
      <c r="F70" s="1562"/>
      <c r="G70" s="755"/>
      <c r="H70" s="881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6"/>
      <c r="V70" s="756"/>
      <c r="W70" s="756"/>
      <c r="X70" s="756"/>
      <c r="Y70" s="756"/>
      <c r="Z70" s="756"/>
      <c r="AA70" s="756"/>
      <c r="AB70" s="756"/>
      <c r="AC70" s="756"/>
      <c r="AD70" s="756"/>
      <c r="AE70" s="756"/>
      <c r="AF70" s="756"/>
      <c r="AG70" s="756"/>
      <c r="AH70" s="756"/>
      <c r="AI70" s="756"/>
      <c r="AJ70" s="756"/>
      <c r="AK70" s="756"/>
      <c r="AL70" s="756"/>
      <c r="AM70" s="756"/>
      <c r="AN70" s="756"/>
      <c r="AO70" s="756"/>
      <c r="AP70" s="756"/>
      <c r="AQ70" s="755"/>
    </row>
    <row r="71" spans="1:55" ht="17.399999999999999" thickBot="1">
      <c r="A71" s="757"/>
      <c r="B71" s="758"/>
      <c r="C71" s="758"/>
      <c r="D71" s="759"/>
      <c r="E71" s="760"/>
      <c r="F71" s="759"/>
      <c r="G71" s="760"/>
      <c r="H71" s="761"/>
      <c r="I71" s="759"/>
      <c r="J71" s="759"/>
      <c r="K71" s="761"/>
      <c r="L71" s="759"/>
      <c r="M71" s="759"/>
      <c r="N71" s="761"/>
      <c r="O71" s="759"/>
      <c r="P71" s="759"/>
      <c r="Q71" s="761"/>
      <c r="R71" s="759"/>
      <c r="S71" s="759"/>
      <c r="T71" s="761"/>
      <c r="U71" s="759"/>
      <c r="V71" s="759"/>
      <c r="W71" s="761"/>
      <c r="X71" s="759"/>
      <c r="Y71" s="759"/>
      <c r="Z71" s="761"/>
      <c r="AA71" s="759"/>
      <c r="AB71" s="759"/>
      <c r="AC71" s="761"/>
      <c r="AD71" s="759"/>
      <c r="AE71" s="759"/>
      <c r="AF71" s="761"/>
      <c r="AG71" s="759"/>
      <c r="AH71" s="759"/>
      <c r="AI71" s="761"/>
      <c r="AJ71" s="759"/>
      <c r="AK71" s="759"/>
      <c r="AL71" s="761"/>
      <c r="AM71" s="759"/>
      <c r="AN71" s="759"/>
      <c r="AO71" s="761"/>
      <c r="AP71" s="759"/>
      <c r="AQ71" s="759"/>
    </row>
    <row r="72" spans="1:55" s="710" customFormat="1" ht="16.5" customHeight="1">
      <c r="A72" s="1563" t="s">
        <v>28</v>
      </c>
      <c r="B72" s="1564"/>
      <c r="C72" s="1564"/>
      <c r="D72" s="1555" t="s">
        <v>29</v>
      </c>
      <c r="E72" s="1556"/>
      <c r="F72" s="1556" t="s">
        <v>30</v>
      </c>
      <c r="G72" s="1557"/>
      <c r="H72" s="1565" t="s">
        <v>196</v>
      </c>
      <c r="I72" s="1566"/>
      <c r="J72" s="1567"/>
      <c r="K72" s="1565" t="s">
        <v>197</v>
      </c>
      <c r="L72" s="1566"/>
      <c r="M72" s="1567"/>
      <c r="N72" s="1565" t="s">
        <v>198</v>
      </c>
      <c r="O72" s="1566"/>
      <c r="P72" s="1567"/>
      <c r="Q72" s="1565" t="s">
        <v>199</v>
      </c>
      <c r="R72" s="1566"/>
      <c r="S72" s="1567"/>
      <c r="T72" s="1565" t="s">
        <v>200</v>
      </c>
      <c r="U72" s="1566"/>
      <c r="V72" s="1567"/>
      <c r="W72" s="1565" t="s">
        <v>201</v>
      </c>
      <c r="X72" s="1566"/>
      <c r="Y72" s="1567"/>
      <c r="Z72" s="1565" t="s">
        <v>202</v>
      </c>
      <c r="AA72" s="1566"/>
      <c r="AB72" s="1567"/>
      <c r="AC72" s="1565" t="s">
        <v>203</v>
      </c>
      <c r="AD72" s="1566"/>
      <c r="AE72" s="1567"/>
      <c r="AF72" s="1565" t="s">
        <v>204</v>
      </c>
      <c r="AG72" s="1566"/>
      <c r="AH72" s="1567"/>
      <c r="AI72" s="1565" t="s">
        <v>205</v>
      </c>
      <c r="AJ72" s="1566"/>
      <c r="AK72" s="1567"/>
      <c r="AL72" s="1565" t="s">
        <v>206</v>
      </c>
      <c r="AM72" s="1566"/>
      <c r="AN72" s="1567"/>
      <c r="AO72" s="1565" t="s">
        <v>207</v>
      </c>
      <c r="AP72" s="1566"/>
      <c r="AQ72" s="1567"/>
    </row>
    <row r="73" spans="1:55" s="710" customFormat="1" ht="16.5" customHeight="1" thickBot="1">
      <c r="A73" s="1580" t="s">
        <v>31</v>
      </c>
      <c r="B73" s="1581"/>
      <c r="C73" s="1581"/>
      <c r="D73" s="762" t="s">
        <v>32</v>
      </c>
      <c r="E73" s="763" t="s">
        <v>33</v>
      </c>
      <c r="F73" s="764" t="s">
        <v>32</v>
      </c>
      <c r="G73" s="765" t="s">
        <v>33</v>
      </c>
      <c r="H73" s="1568"/>
      <c r="I73" s="1569"/>
      <c r="J73" s="1570"/>
      <c r="K73" s="1577"/>
      <c r="L73" s="1578"/>
      <c r="M73" s="1579"/>
      <c r="N73" s="1577"/>
      <c r="O73" s="1578"/>
      <c r="P73" s="1579"/>
      <c r="Q73" s="1577"/>
      <c r="R73" s="1578"/>
      <c r="S73" s="1579"/>
      <c r="T73" s="1577"/>
      <c r="U73" s="1578"/>
      <c r="V73" s="1579"/>
      <c r="W73" s="1577"/>
      <c r="X73" s="1578"/>
      <c r="Y73" s="1579"/>
      <c r="Z73" s="1577"/>
      <c r="AA73" s="1578"/>
      <c r="AB73" s="1579"/>
      <c r="AC73" s="1577"/>
      <c r="AD73" s="1578"/>
      <c r="AE73" s="1579"/>
      <c r="AF73" s="1577"/>
      <c r="AG73" s="1578"/>
      <c r="AH73" s="1579"/>
      <c r="AI73" s="1577"/>
      <c r="AJ73" s="1578"/>
      <c r="AK73" s="1579"/>
      <c r="AL73" s="1577"/>
      <c r="AM73" s="1578"/>
      <c r="AN73" s="1579"/>
      <c r="AO73" s="1577"/>
      <c r="AP73" s="1578"/>
      <c r="AQ73" s="1579"/>
    </row>
    <row r="74" spans="1:55" s="710" customFormat="1" ht="16.5" customHeight="1">
      <c r="A74" s="766" t="s">
        <v>188</v>
      </c>
      <c r="B74" s="767" t="s">
        <v>189</v>
      </c>
      <c r="C74" s="768"/>
      <c r="D74" s="769"/>
      <c r="E74" s="770"/>
      <c r="F74" s="771"/>
      <c r="G74" s="772"/>
      <c r="H74" s="773">
        <f>SQRT(I74^2+J74^2)*1000/(SQRT(3)*H59)</f>
        <v>189.39437418389201</v>
      </c>
      <c r="I74" s="774">
        <v>2.9051999999999998</v>
      </c>
      <c r="J74" s="775">
        <v>1.3878000000000001</v>
      </c>
      <c r="K74" s="773">
        <f>SQRT(L74^2+M74^2)*1000/(SQRT(3)*K59)</f>
        <v>192.8337886493498</v>
      </c>
      <c r="L74" s="774">
        <v>2.9688000000000003</v>
      </c>
      <c r="M74" s="775">
        <v>1.3812</v>
      </c>
      <c r="N74" s="773">
        <f>SQRT(O74^2+P74^2)*1000/(SQRT(3)*N59)</f>
        <v>125.02763502050085</v>
      </c>
      <c r="O74" s="774">
        <v>1.9698000000000002</v>
      </c>
      <c r="P74" s="775">
        <v>0.86160000000000003</v>
      </c>
      <c r="Q74" s="773">
        <f>SQRT(R74^2+S74^2)*1000/(SQRT(3)*Q59)</f>
        <v>103.78461636075289</v>
      </c>
      <c r="R74" s="774">
        <v>1.4874000000000001</v>
      </c>
      <c r="S74" s="775">
        <v>0.98699999999999999</v>
      </c>
      <c r="T74" s="773">
        <f>SQRT(U74^2+V74^2)*1000/(SQRT(3)*T59)</f>
        <v>21.755978609975017</v>
      </c>
      <c r="U74" s="774">
        <v>0.37260000000000004</v>
      </c>
      <c r="V74" s="775">
        <v>8.5800000000000001E-2</v>
      </c>
      <c r="W74" s="773">
        <f>SQRT(X74^2+Y74^2)*1000/(SQRT(3)*W59)</f>
        <v>21.793564180640608</v>
      </c>
      <c r="X74" s="774">
        <v>0.37379999999999997</v>
      </c>
      <c r="Y74" s="775">
        <v>8.5199999999999998E-2</v>
      </c>
      <c r="Z74" s="773">
        <f>SQRT(AA74^2+AB74^2)*1000/(SQRT(3)*Z59)</f>
        <v>21.567249227868633</v>
      </c>
      <c r="AA74" s="774">
        <v>0.37019999999999997</v>
      </c>
      <c r="AB74" s="775">
        <v>8.5199999999999998E-2</v>
      </c>
      <c r="AC74" s="773">
        <f>SQRT(AD74^2+AE74^2)*1000/(SQRT(3)*AC59)</f>
        <v>21.97377264370698</v>
      </c>
      <c r="AD74" s="774">
        <v>0.37679999999999997</v>
      </c>
      <c r="AE74" s="775">
        <v>8.8199999999999987E-2</v>
      </c>
      <c r="AF74" s="773">
        <f>SQRT(AG74^2+AH74^2)*1000/(SQRT(3)*AF59)</f>
        <v>136.47190531069489</v>
      </c>
      <c r="AG74" s="774">
        <v>2.0981999999999998</v>
      </c>
      <c r="AH74" s="775">
        <v>1.0469999999999999</v>
      </c>
      <c r="AI74" s="773">
        <f>SQRT(AJ74^2+AK74^2)*1000/(SQRT(3)*AI59)</f>
        <v>192.27379702438071</v>
      </c>
      <c r="AJ74" s="774">
        <v>2.9651999999999998</v>
      </c>
      <c r="AK74" s="775">
        <v>1.3805999999999998</v>
      </c>
      <c r="AL74" s="773">
        <f>SQRT(AM74^2+AN74^2)*1000/(SQRT(3)*AL59)</f>
        <v>192.70673512552696</v>
      </c>
      <c r="AM74" s="774">
        <v>2.9723999999999995</v>
      </c>
      <c r="AN74" s="775">
        <v>1.3854000000000002</v>
      </c>
      <c r="AO74" s="773">
        <f>SQRT(AP74^2+AQ74^2)*1000/(SQRT(3)*AO59)</f>
        <v>192.24056810232545</v>
      </c>
      <c r="AP74" s="774">
        <v>2.9645999999999999</v>
      </c>
      <c r="AQ74" s="775">
        <v>1.3854000000000002</v>
      </c>
    </row>
    <row r="75" spans="1:55" s="710" customFormat="1" ht="16.5" customHeight="1">
      <c r="A75" s="776" t="s">
        <v>188</v>
      </c>
      <c r="B75" s="777" t="s">
        <v>190</v>
      </c>
      <c r="C75" s="778"/>
      <c r="D75" s="779"/>
      <c r="E75" s="780"/>
      <c r="F75" s="781"/>
      <c r="G75" s="782"/>
      <c r="H75" s="783">
        <f>SQRT(I75^2+J75^2)*1000/(SQRT(3)*H65)</f>
        <v>169.00633302828723</v>
      </c>
      <c r="I75" s="784">
        <v>2.6646000000000001</v>
      </c>
      <c r="J75" s="785">
        <v>1.1274000000000002</v>
      </c>
      <c r="K75" s="783">
        <f>SQRT(L75^2+M75^2)*1000/(SQRT(3)*K65)</f>
        <v>168.90046821034423</v>
      </c>
      <c r="L75" s="784">
        <v>2.6616000000000004</v>
      </c>
      <c r="M75" s="785">
        <v>1.1237999999999999</v>
      </c>
      <c r="N75" s="783">
        <f>SQRT(O75^2+P75^2)*1000/(SQRT(3)*N65)</f>
        <v>105.5405469697743</v>
      </c>
      <c r="O75" s="784">
        <v>1.6925999999999999</v>
      </c>
      <c r="P75" s="785">
        <v>0.68279999999999996</v>
      </c>
      <c r="Q75" s="783">
        <f>SQRT(R75^2+S75^2)*1000/(SQRT(3)*Q65)</f>
        <v>83.42037604567561</v>
      </c>
      <c r="R75" s="784">
        <v>1.1879999999999999</v>
      </c>
      <c r="S75" s="785">
        <v>0.81899999999999995</v>
      </c>
      <c r="T75" s="783">
        <f>SQRT(U75^2+V75^2)*1000/(SQRT(3)*T65)</f>
        <v>8.4363380730602273</v>
      </c>
      <c r="U75" s="784">
        <v>0.14760000000000001</v>
      </c>
      <c r="V75" s="785">
        <v>1.8600000000000002E-2</v>
      </c>
      <c r="W75" s="783">
        <f>SQRT(X75^2+Y75^2)*1000/(SQRT(3)*W65)</f>
        <v>8.4967070375922322</v>
      </c>
      <c r="X75" s="784">
        <v>0.14880000000000002</v>
      </c>
      <c r="Y75" s="785">
        <v>1.8600000000000002E-2</v>
      </c>
      <c r="Z75" s="783">
        <f>SQRT(AA75^2+AB75^2)*1000/(SQRT(3)*Z65)</f>
        <v>8.4157636909927103</v>
      </c>
      <c r="AA75" s="784">
        <v>0.14760000000000001</v>
      </c>
      <c r="AB75" s="785">
        <v>1.7999999999999999E-2</v>
      </c>
      <c r="AC75" s="783">
        <f>SQRT(AD75^2+AE75^2)*1000/(SQRT(3)*AC65)</f>
        <v>8.4927163982308009</v>
      </c>
      <c r="AD75" s="784">
        <v>0.14880000000000002</v>
      </c>
      <c r="AE75" s="785">
        <v>1.9199999999999998E-2</v>
      </c>
      <c r="AF75" s="783">
        <f>SQRT(AG75^2+AH75^2)*1000/(SQRT(3)*AF65)</f>
        <v>115.72454166997848</v>
      </c>
      <c r="AG75" s="784">
        <v>1.8066000000000002</v>
      </c>
      <c r="AH75" s="785">
        <v>0.85739999999999994</v>
      </c>
      <c r="AI75" s="783">
        <f>SQRT(AJ75^2+AK75^2)*1000/(SQRT(3)*AI65)</f>
        <v>168.90500310267547</v>
      </c>
      <c r="AJ75" s="784">
        <v>2.6640000000000001</v>
      </c>
      <c r="AK75" s="785">
        <v>1.1285999999999998</v>
      </c>
      <c r="AL75" s="783">
        <f>SQRT(AM75^2+AN75^2)*1000/(SQRT(3)*AL65)</f>
        <v>169.09199871676481</v>
      </c>
      <c r="AM75" s="784">
        <v>2.6681999999999997</v>
      </c>
      <c r="AN75" s="785">
        <v>1.1304000000000001</v>
      </c>
      <c r="AO75" s="783">
        <f>SQRT(AP75^2+AQ75^2)*1000/(SQRT(3)*AO65)</f>
        <v>169.24816539061669</v>
      </c>
      <c r="AP75" s="784">
        <v>2.6705999999999999</v>
      </c>
      <c r="AQ75" s="785">
        <v>1.1328</v>
      </c>
    </row>
    <row r="76" spans="1:55" s="710" customFormat="1" ht="16.5" customHeight="1">
      <c r="A76" s="776" t="s">
        <v>188</v>
      </c>
      <c r="B76" s="777" t="s">
        <v>191</v>
      </c>
      <c r="C76" s="778"/>
      <c r="D76" s="779"/>
      <c r="E76" s="780"/>
      <c r="F76" s="781"/>
      <c r="G76" s="782"/>
      <c r="H76" s="786">
        <f>SQRT(I76^2+J76^2)*1000/(SQRT(3)*H59)</f>
        <v>18.384017602387715</v>
      </c>
      <c r="I76" s="787">
        <v>0.30839999999999995</v>
      </c>
      <c r="J76" s="788">
        <v>5.0599999999999992E-2</v>
      </c>
      <c r="K76" s="786">
        <f>SQRT(L76^2+M76^2)*1000/(SQRT(3)*K59)</f>
        <v>19.078013363956138</v>
      </c>
      <c r="L76" s="787">
        <v>0.31969999999999998</v>
      </c>
      <c r="M76" s="788">
        <v>5.2299999999999999E-2</v>
      </c>
      <c r="N76" s="786">
        <f>SQRT(O76^2+P76^2)*1000/(SQRT(3)*N59)</f>
        <v>20.040168436863112</v>
      </c>
      <c r="O76" s="787">
        <v>0.34</v>
      </c>
      <c r="P76" s="788">
        <v>5.62E-2</v>
      </c>
      <c r="Q76" s="786">
        <f>SQRT(R76^2+S76^2)*1000/(SQRT(3)*Q59)</f>
        <v>20.596428123615514</v>
      </c>
      <c r="R76" s="787">
        <v>0.34899999999999998</v>
      </c>
      <c r="S76" s="788">
        <v>6.08E-2</v>
      </c>
      <c r="T76" s="786">
        <f>SQRT(U76^2+V76^2)*1000/(SQRT(3)*T59)</f>
        <v>21.088939684598547</v>
      </c>
      <c r="U76" s="787">
        <v>0.3639</v>
      </c>
      <c r="V76" s="788">
        <v>7.0300000000000001E-2</v>
      </c>
      <c r="W76" s="786">
        <f>SQRT(X76^2+Y76^2)*1000/(SQRT(3)*W59)</f>
        <v>20.92692331069351</v>
      </c>
      <c r="X76" s="787">
        <v>0.36249999999999999</v>
      </c>
      <c r="Y76" s="788">
        <v>6.4200000000000007E-2</v>
      </c>
      <c r="Z76" s="786">
        <f>SQRT(AA76^2+AB76^2)*1000/(SQRT(3)*Z59)</f>
        <v>20.618072531215969</v>
      </c>
      <c r="AA76" s="787">
        <v>0.35760000000000003</v>
      </c>
      <c r="AB76" s="788">
        <v>6.3299999999999995E-2</v>
      </c>
      <c r="AC76" s="786">
        <f>SQRT(AD76^2+AE76^2)*1000/(SQRT(3)*AC59)</f>
        <v>20.455176123187918</v>
      </c>
      <c r="AD76" s="787">
        <v>0.35460000000000003</v>
      </c>
      <c r="AE76" s="788">
        <v>6.3500000000000001E-2</v>
      </c>
      <c r="AF76" s="786">
        <f>SQRT(AG76^2+AH76^2)*1000/(SQRT(3)*AF59)</f>
        <v>19.494611957396128</v>
      </c>
      <c r="AG76" s="787">
        <v>0.3306</v>
      </c>
      <c r="AH76" s="788">
        <v>5.3899999999999997E-2</v>
      </c>
      <c r="AI76" s="786">
        <f>SQRT(AJ76^2+AK76^2)*1000/(SQRT(3)*AI59)</f>
        <v>19.290008915126172</v>
      </c>
      <c r="AJ76" s="787">
        <v>0.3241</v>
      </c>
      <c r="AK76" s="788">
        <v>5.1400000000000001E-2</v>
      </c>
      <c r="AL76" s="786">
        <f>SQRT(AM76^2+AN76^2)*1000/(SQRT(3)*AL59)</f>
        <v>18.754520221999812</v>
      </c>
      <c r="AM76" s="787">
        <v>0.31520000000000004</v>
      </c>
      <c r="AN76" s="788">
        <v>5.0099999999999992E-2</v>
      </c>
      <c r="AO76" s="786">
        <f>SQRT(AP76^2+AQ76^2)*1000/(SQRT(3)*AO59)</f>
        <v>18.427041321117294</v>
      </c>
      <c r="AP76" s="787">
        <v>0.30979999999999996</v>
      </c>
      <c r="AQ76" s="788">
        <v>4.9100000000000005E-2</v>
      </c>
    </row>
    <row r="77" spans="1:55" s="710" customFormat="1" ht="16.5" customHeight="1" thickBot="1">
      <c r="A77" s="789" t="s">
        <v>188</v>
      </c>
      <c r="B77" s="790" t="s">
        <v>192</v>
      </c>
      <c r="C77" s="791"/>
      <c r="D77" s="792"/>
      <c r="E77" s="793"/>
      <c r="F77" s="794"/>
      <c r="G77" s="795"/>
      <c r="H77" s="786">
        <f>SQRT(I77^2+J77^2)*1000/(SQRT(3)*H59)</f>
        <v>13.835507856755848</v>
      </c>
      <c r="I77" s="787">
        <v>0.23519999999999999</v>
      </c>
      <c r="J77" s="788">
        <v>0</v>
      </c>
      <c r="K77" s="786">
        <f>SQRT(L77^2+M77^2)*1000/(SQRT(3)*K59)</f>
        <v>13.356731468229299</v>
      </c>
      <c r="L77" s="787">
        <v>0.2268</v>
      </c>
      <c r="M77" s="788">
        <v>6.0000000000000006E-4</v>
      </c>
      <c r="N77" s="786">
        <f>SQRT(O77^2+P77^2)*1000/(SQRT(3)*N59)</f>
        <v>14.236825047794779</v>
      </c>
      <c r="O77" s="787">
        <v>0.24480000000000002</v>
      </c>
      <c r="P77" s="788">
        <v>3.0000000000000001E-3</v>
      </c>
      <c r="Q77" s="786">
        <f>SQRT(R77^2+S77^2)*1000/(SQRT(3)*Q59)</f>
        <v>14.373702313798015</v>
      </c>
      <c r="R77" s="787">
        <v>0.24719999999999998</v>
      </c>
      <c r="S77" s="788">
        <v>3.5999999999999995E-3</v>
      </c>
      <c r="T77" s="786">
        <f>SQRT(U77^2+V77^2)*1000/(SQRT(3)*T59)</f>
        <v>14.60702700567785</v>
      </c>
      <c r="U77" s="787">
        <v>0.25619999999999998</v>
      </c>
      <c r="V77" s="788">
        <v>1.6199999999999999E-2</v>
      </c>
      <c r="W77" s="786">
        <f>SQRT(X77^2+Y77^2)*1000/(SQRT(3)*W59)</f>
        <v>14.76293203994323</v>
      </c>
      <c r="X77" s="787">
        <v>0.25919999999999999</v>
      </c>
      <c r="Y77" s="788">
        <v>1.6199999999999999E-2</v>
      </c>
      <c r="Z77" s="786">
        <f>SQRT(AA77^2+AB77^2)*1000/(SQRT(3)*Z59)</f>
        <v>14.814734755723039</v>
      </c>
      <c r="AA77" s="787">
        <v>0.26039999999999996</v>
      </c>
      <c r="AB77" s="788">
        <v>1.6800000000000002E-2</v>
      </c>
      <c r="AC77" s="786">
        <f>SQRT(AD77^2+AE77^2)*1000/(SQRT(3)*AC59)</f>
        <v>14.852988089476884</v>
      </c>
      <c r="AD77" s="787">
        <v>0.26100000000000001</v>
      </c>
      <c r="AE77" s="788">
        <v>1.7399999999999999E-2</v>
      </c>
      <c r="AF77" s="786">
        <f>SQRT(AG77^2+AH77^2)*1000/(SQRT(3)*AF59)</f>
        <v>14.914658613938819</v>
      </c>
      <c r="AG77" s="787">
        <v>0.25619999999999998</v>
      </c>
      <c r="AH77" s="788">
        <v>6.0000000000000001E-3</v>
      </c>
      <c r="AI77" s="786">
        <f>SQRT(AJ77^2+AK77^2)*1000/(SQRT(3)*AI59)</f>
        <v>14.919427225090969</v>
      </c>
      <c r="AJ77" s="787">
        <v>0.25380000000000003</v>
      </c>
      <c r="AK77" s="788">
        <v>6.0000000000000006E-4</v>
      </c>
      <c r="AL77" s="786">
        <f>SQRT(AM77^2+AN77^2)*1000/(SQRT(3)*AL59)</f>
        <v>15.160781552253058</v>
      </c>
      <c r="AM77" s="787">
        <v>0.25800000000000001</v>
      </c>
      <c r="AN77" s="788">
        <v>0</v>
      </c>
      <c r="AO77" s="786">
        <f>SQRT(AP77^2+AQ77^2)*1000/(SQRT(3)*AO59)</f>
        <v>15.262519377633041</v>
      </c>
      <c r="AP77" s="787">
        <v>0.25979999999999998</v>
      </c>
      <c r="AQ77" s="788">
        <v>0</v>
      </c>
    </row>
    <row r="78" spans="1:55" s="710" customFormat="1" ht="16.5" customHeight="1">
      <c r="A78" s="796"/>
      <c r="B78" s="797" t="s">
        <v>90</v>
      </c>
      <c r="C78" s="798"/>
      <c r="D78" s="799"/>
      <c r="E78" s="800"/>
      <c r="F78" s="801"/>
      <c r="G78" s="802"/>
      <c r="H78" s="803">
        <f>SQRT(I78^2+J78^2)*1000/(SQRT(3)*0.4)</f>
        <v>17.347645373364074</v>
      </c>
      <c r="I78" s="804">
        <v>6.2399999999999999E-3</v>
      </c>
      <c r="J78" s="805">
        <v>1.0272E-2</v>
      </c>
      <c r="K78" s="803">
        <f>SQRT(L78^2+M78^2)*1000/(SQRT(3)*0.4)</f>
        <v>15.496343654767943</v>
      </c>
      <c r="L78" s="804">
        <v>5.5999999999999999E-3</v>
      </c>
      <c r="M78" s="805">
        <v>9.1599999999999997E-3</v>
      </c>
      <c r="N78" s="803">
        <f>SQRT(O78^2+P78^2)*1000/(SQRT(3)*0.4)</f>
        <v>15.127568652408533</v>
      </c>
      <c r="O78" s="804">
        <v>5.4239999999999991E-3</v>
      </c>
      <c r="P78" s="805">
        <v>8.9680000000000003E-3</v>
      </c>
      <c r="Q78" s="803">
        <f>SQRT(R78^2+S78^2)*1000/(SQRT(3)*0.4)</f>
        <v>16.885990248329136</v>
      </c>
      <c r="R78" s="804">
        <v>6.032E-3</v>
      </c>
      <c r="S78" s="805">
        <v>1.0024000000000002E-2</v>
      </c>
      <c r="T78" s="803">
        <f>SQRT(U78^2+V78^2)*1000/(SQRT(3)*0.4)</f>
        <v>16.790922150574893</v>
      </c>
      <c r="U78" s="804">
        <v>5.9839999999999997E-3</v>
      </c>
      <c r="V78" s="805">
        <v>9.9759999999999988E-3</v>
      </c>
      <c r="W78" s="803">
        <f>SQRT(X78^2+Y78^2)*1000/(SQRT(3)*0.4)</f>
        <v>20.64966504974516</v>
      </c>
      <c r="X78" s="804">
        <v>7.2320000000000006E-3</v>
      </c>
      <c r="Y78" s="805">
        <v>1.2344000000000001E-2</v>
      </c>
      <c r="Z78" s="803">
        <f>SQRT(AA78^2+AB78^2)*1000/(SQRT(3)*0.4)</f>
        <v>20.64966504974516</v>
      </c>
      <c r="AA78" s="804">
        <v>7.2320000000000006E-3</v>
      </c>
      <c r="AB78" s="805">
        <v>1.2344000000000001E-2</v>
      </c>
      <c r="AC78" s="803">
        <f>SQRT(AD78^2+AE78^2)*1000/(SQRT(3)*0.4)</f>
        <v>21.563688614582311</v>
      </c>
      <c r="AD78" s="804">
        <v>7.6239999999999997E-3</v>
      </c>
      <c r="AE78" s="805">
        <v>1.2848E-2</v>
      </c>
      <c r="AF78" s="803">
        <f>SQRT(AG78^2+AH78^2)*1000/(SQRT(3)*0.4)</f>
        <v>21.227482187014079</v>
      </c>
      <c r="AG78" s="804">
        <v>7.4640000000000001E-3</v>
      </c>
      <c r="AH78" s="805">
        <v>1.2672000000000001E-2</v>
      </c>
      <c r="AI78" s="803">
        <f>SQRT(AJ78^2+AK78^2)*1000/(SQRT(3)*0.4)</f>
        <v>20.515932020424192</v>
      </c>
      <c r="AJ78" s="804">
        <v>7.28E-3</v>
      </c>
      <c r="AK78" s="805">
        <v>1.2208E-2</v>
      </c>
      <c r="AL78" s="803">
        <f>SQRT(AM78^2+AN78^2)*1000/(SQRT(3)*0.4)</f>
        <v>20.670429764924254</v>
      </c>
      <c r="AM78" s="804">
        <v>7.3280000000000003E-3</v>
      </c>
      <c r="AN78" s="805">
        <v>1.2304000000000001E-2</v>
      </c>
      <c r="AO78" s="803">
        <f>SQRT(AP78^2+AQ78^2)*1000/(SQRT(3)*0.4)</f>
        <v>21.420977257507808</v>
      </c>
      <c r="AP78" s="804">
        <v>7.5919999999999998E-3</v>
      </c>
      <c r="AQ78" s="805">
        <v>1.2752000000000001E-2</v>
      </c>
    </row>
    <row r="79" spans="1:55" s="710" customFormat="1" ht="16.5" customHeight="1" thickBot="1">
      <c r="A79" s="806"/>
      <c r="B79" s="807" t="s">
        <v>91</v>
      </c>
      <c r="C79" s="808"/>
      <c r="D79" s="809"/>
      <c r="E79" s="810"/>
      <c r="F79" s="811"/>
      <c r="G79" s="812"/>
      <c r="H79" s="813">
        <f>SQRT(I79^2+J79^2)*1000/(SQRT(3)*0.4)</f>
        <v>11.333266666470587</v>
      </c>
      <c r="I79" s="814">
        <v>3.9119999999999997E-3</v>
      </c>
      <c r="J79" s="815">
        <v>6.8079999999999998E-3</v>
      </c>
      <c r="K79" s="813">
        <f>SQRT(L79^2+M79^2)*1000/(SQRT(3)*0.4)</f>
        <v>11.487929897650547</v>
      </c>
      <c r="L79" s="814">
        <v>3.96E-3</v>
      </c>
      <c r="M79" s="815">
        <v>6.9039999999999995E-3</v>
      </c>
      <c r="N79" s="813">
        <f>SQRT(O79^2+P79^2)*1000/(SQRT(3)*0.4)</f>
        <v>13.536016154442684</v>
      </c>
      <c r="O79" s="814">
        <v>4.6639999999999997E-3</v>
      </c>
      <c r="P79" s="815">
        <v>8.1359999999999991E-3</v>
      </c>
      <c r="Q79" s="813">
        <f>SQRT(R79^2+S79^2)*1000/(SQRT(3)*0.4)</f>
        <v>13.587572753561737</v>
      </c>
      <c r="R79" s="814">
        <v>4.6800000000000001E-3</v>
      </c>
      <c r="S79" s="815">
        <v>8.1679999999999999E-3</v>
      </c>
      <c r="T79" s="813">
        <f>SQRT(U79^2+V79^2)*1000/(SQRT(3)*0.4)</f>
        <v>14.186237462179086</v>
      </c>
      <c r="U79" s="814">
        <v>4.8719999999999996E-3</v>
      </c>
      <c r="V79" s="815">
        <v>8.5360000000000019E-3</v>
      </c>
      <c r="W79" s="813">
        <f>SQRT(X79^2+Y79^2)*1000/(SQRT(3)*0.4)</f>
        <v>15.42797891278483</v>
      </c>
      <c r="X79" s="814">
        <v>5.3040000000000006E-3</v>
      </c>
      <c r="Y79" s="815">
        <v>9.2800000000000018E-3</v>
      </c>
      <c r="Z79" s="813">
        <f>SQRT(AA79^2+AB79^2)*1000/(SQRT(3)*0.4)</f>
        <v>14.671773353393016</v>
      </c>
      <c r="AA79" s="814">
        <v>5.032E-3</v>
      </c>
      <c r="AB79" s="815">
        <v>8.8320000000000013E-3</v>
      </c>
      <c r="AC79" s="813">
        <f>SQRT(AD79^2+AE79^2)*1000/(SQRT(3)*0.4)</f>
        <v>14.62020975681722</v>
      </c>
      <c r="AD79" s="814">
        <v>5.0159999999999996E-3</v>
      </c>
      <c r="AE79" s="815">
        <v>8.8000000000000005E-3</v>
      </c>
      <c r="AF79" s="813">
        <f>SQRT(AG79^2+AH79^2)*1000/(SQRT(3)*0.4)</f>
        <v>16.035294405363022</v>
      </c>
      <c r="AG79" s="814">
        <v>5.5359999999999993E-3</v>
      </c>
      <c r="AH79" s="815">
        <v>9.6319999999999999E-3</v>
      </c>
      <c r="AI79" s="813">
        <f>SQRT(AJ79^2+AK79^2)*1000/(SQRT(3)*0.4)</f>
        <v>14.353838046552799</v>
      </c>
      <c r="AJ79" s="814">
        <v>4.9519999999999998E-3</v>
      </c>
      <c r="AK79" s="815">
        <v>8.6239999999999997E-3</v>
      </c>
      <c r="AL79" s="813">
        <f>SQRT(AM79^2+AN79^2)*1000/(SQRT(3)*0.4)</f>
        <v>14.343825617084635</v>
      </c>
      <c r="AM79" s="814">
        <v>4.9519999999999998E-3</v>
      </c>
      <c r="AN79" s="815">
        <v>8.6160000000000004E-3</v>
      </c>
      <c r="AO79" s="813">
        <f>SQRT(AP79^2+AQ79^2)*1000/(SQRT(3)*0.4)</f>
        <v>14.664651376694913</v>
      </c>
      <c r="AP79" s="814">
        <v>5.0639999999999999E-3</v>
      </c>
      <c r="AQ79" s="815">
        <v>8.8079999999999999E-3</v>
      </c>
    </row>
    <row r="80" spans="1:55" ht="16.8">
      <c r="A80" s="1582" t="s">
        <v>50</v>
      </c>
      <c r="B80" s="1583"/>
      <c r="C80" s="1583"/>
      <c r="D80" s="1583"/>
      <c r="E80" s="1583"/>
      <c r="F80" s="1583"/>
      <c r="G80" s="1584"/>
      <c r="H80" s="773">
        <f t="shared" ref="H80:AQ80" si="3">H74+H76+H77</f>
        <v>221.61389964303555</v>
      </c>
      <c r="I80" s="774">
        <f t="shared" si="3"/>
        <v>3.4487999999999994</v>
      </c>
      <c r="J80" s="775">
        <f t="shared" si="3"/>
        <v>1.4384000000000001</v>
      </c>
      <c r="K80" s="773">
        <f t="shared" si="3"/>
        <v>225.26853348153523</v>
      </c>
      <c r="L80" s="774">
        <f t="shared" si="3"/>
        <v>3.5153000000000003</v>
      </c>
      <c r="M80" s="775">
        <f t="shared" si="3"/>
        <v>1.4340999999999999</v>
      </c>
      <c r="N80" s="773">
        <f t="shared" si="3"/>
        <v>159.30462850515875</v>
      </c>
      <c r="O80" s="774">
        <f t="shared" si="3"/>
        <v>2.5546000000000002</v>
      </c>
      <c r="P80" s="775">
        <f t="shared" si="3"/>
        <v>0.92080000000000006</v>
      </c>
      <c r="Q80" s="773">
        <f t="shared" si="3"/>
        <v>138.75474679816642</v>
      </c>
      <c r="R80" s="774">
        <f t="shared" si="3"/>
        <v>2.0836000000000001</v>
      </c>
      <c r="S80" s="775">
        <f t="shared" si="3"/>
        <v>1.0514000000000001</v>
      </c>
      <c r="T80" s="773">
        <f t="shared" si="3"/>
        <v>57.45194530025141</v>
      </c>
      <c r="U80" s="774">
        <f t="shared" si="3"/>
        <v>0.99270000000000003</v>
      </c>
      <c r="V80" s="775">
        <f t="shared" si="3"/>
        <v>0.17230000000000001</v>
      </c>
      <c r="W80" s="773">
        <f t="shared" si="3"/>
        <v>57.483419531277349</v>
      </c>
      <c r="X80" s="774">
        <f t="shared" si="3"/>
        <v>0.99549999999999994</v>
      </c>
      <c r="Y80" s="775">
        <f t="shared" si="3"/>
        <v>0.1656</v>
      </c>
      <c r="Z80" s="773">
        <f t="shared" si="3"/>
        <v>57.000056514807639</v>
      </c>
      <c r="AA80" s="774">
        <f t="shared" si="3"/>
        <v>0.98819999999999997</v>
      </c>
      <c r="AB80" s="775">
        <f t="shared" si="3"/>
        <v>0.1653</v>
      </c>
      <c r="AC80" s="773">
        <f t="shared" si="3"/>
        <v>57.281936856371786</v>
      </c>
      <c r="AD80" s="774">
        <f t="shared" si="3"/>
        <v>0.99240000000000006</v>
      </c>
      <c r="AE80" s="775">
        <f t="shared" si="3"/>
        <v>0.1691</v>
      </c>
      <c r="AF80" s="773">
        <f t="shared" si="3"/>
        <v>170.88117588202985</v>
      </c>
      <c r="AG80" s="774">
        <f t="shared" si="3"/>
        <v>2.6849999999999996</v>
      </c>
      <c r="AH80" s="775">
        <f t="shared" si="3"/>
        <v>1.1069</v>
      </c>
      <c r="AI80" s="773">
        <f t="shared" si="3"/>
        <v>226.48323316459786</v>
      </c>
      <c r="AJ80" s="774">
        <f t="shared" si="3"/>
        <v>3.5430999999999999</v>
      </c>
      <c r="AK80" s="775">
        <f t="shared" si="3"/>
        <v>1.4325999999999999</v>
      </c>
      <c r="AL80" s="773">
        <f t="shared" si="3"/>
        <v>226.62203689977986</v>
      </c>
      <c r="AM80" s="774">
        <f t="shared" si="3"/>
        <v>3.5455999999999994</v>
      </c>
      <c r="AN80" s="775">
        <f t="shared" si="3"/>
        <v>1.4355000000000002</v>
      </c>
      <c r="AO80" s="773">
        <f t="shared" si="3"/>
        <v>225.9301288010758</v>
      </c>
      <c r="AP80" s="774">
        <f t="shared" si="3"/>
        <v>3.5341999999999998</v>
      </c>
      <c r="AQ80" s="775">
        <f t="shared" si="3"/>
        <v>1.4345000000000001</v>
      </c>
    </row>
    <row r="81" spans="1:81" ht="17.399999999999999" thickBot="1">
      <c r="A81" s="1585" t="s">
        <v>51</v>
      </c>
      <c r="B81" s="1586"/>
      <c r="C81" s="1586"/>
      <c r="D81" s="1586"/>
      <c r="E81" s="1586"/>
      <c r="F81" s="1586"/>
      <c r="G81" s="1587"/>
      <c r="H81" s="813">
        <f t="shared" ref="H81:AQ81" si="4">H75</f>
        <v>169.00633302828723</v>
      </c>
      <c r="I81" s="814">
        <f t="shared" si="4"/>
        <v>2.6646000000000001</v>
      </c>
      <c r="J81" s="815">
        <f t="shared" si="4"/>
        <v>1.1274000000000002</v>
      </c>
      <c r="K81" s="813">
        <f t="shared" si="4"/>
        <v>168.90046821034423</v>
      </c>
      <c r="L81" s="814">
        <f t="shared" si="4"/>
        <v>2.6616000000000004</v>
      </c>
      <c r="M81" s="815">
        <f t="shared" si="4"/>
        <v>1.1237999999999999</v>
      </c>
      <c r="N81" s="813">
        <f t="shared" si="4"/>
        <v>105.5405469697743</v>
      </c>
      <c r="O81" s="814">
        <f t="shared" si="4"/>
        <v>1.6925999999999999</v>
      </c>
      <c r="P81" s="815">
        <f t="shared" si="4"/>
        <v>0.68279999999999996</v>
      </c>
      <c r="Q81" s="813">
        <f t="shared" si="4"/>
        <v>83.42037604567561</v>
      </c>
      <c r="R81" s="814">
        <f t="shared" si="4"/>
        <v>1.1879999999999999</v>
      </c>
      <c r="S81" s="815">
        <f t="shared" si="4"/>
        <v>0.81899999999999995</v>
      </c>
      <c r="T81" s="813">
        <f t="shared" si="4"/>
        <v>8.4363380730602273</v>
      </c>
      <c r="U81" s="814">
        <f t="shared" si="4"/>
        <v>0.14760000000000001</v>
      </c>
      <c r="V81" s="815">
        <f t="shared" si="4"/>
        <v>1.8600000000000002E-2</v>
      </c>
      <c r="W81" s="813">
        <f t="shared" si="4"/>
        <v>8.4967070375922322</v>
      </c>
      <c r="X81" s="814">
        <f t="shared" si="4"/>
        <v>0.14880000000000002</v>
      </c>
      <c r="Y81" s="815">
        <f t="shared" si="4"/>
        <v>1.8600000000000002E-2</v>
      </c>
      <c r="Z81" s="813">
        <f t="shared" si="4"/>
        <v>8.4157636909927103</v>
      </c>
      <c r="AA81" s="814">
        <f t="shared" si="4"/>
        <v>0.14760000000000001</v>
      </c>
      <c r="AB81" s="815">
        <f t="shared" si="4"/>
        <v>1.7999999999999999E-2</v>
      </c>
      <c r="AC81" s="813">
        <f t="shared" si="4"/>
        <v>8.4927163982308009</v>
      </c>
      <c r="AD81" s="814">
        <f t="shared" si="4"/>
        <v>0.14880000000000002</v>
      </c>
      <c r="AE81" s="815">
        <f t="shared" si="4"/>
        <v>1.9199999999999998E-2</v>
      </c>
      <c r="AF81" s="813">
        <f t="shared" si="4"/>
        <v>115.72454166997848</v>
      </c>
      <c r="AG81" s="814">
        <f t="shared" si="4"/>
        <v>1.8066000000000002</v>
      </c>
      <c r="AH81" s="815">
        <f t="shared" si="4"/>
        <v>0.85739999999999994</v>
      </c>
      <c r="AI81" s="813">
        <f t="shared" si="4"/>
        <v>168.90500310267547</v>
      </c>
      <c r="AJ81" s="814">
        <f t="shared" si="4"/>
        <v>2.6640000000000001</v>
      </c>
      <c r="AK81" s="815">
        <f t="shared" si="4"/>
        <v>1.1285999999999998</v>
      </c>
      <c r="AL81" s="813">
        <f t="shared" si="4"/>
        <v>169.09199871676481</v>
      </c>
      <c r="AM81" s="814">
        <f t="shared" si="4"/>
        <v>2.6681999999999997</v>
      </c>
      <c r="AN81" s="815">
        <f t="shared" si="4"/>
        <v>1.1304000000000001</v>
      </c>
      <c r="AO81" s="813">
        <f t="shared" si="4"/>
        <v>169.24816539061669</v>
      </c>
      <c r="AP81" s="814">
        <f t="shared" si="4"/>
        <v>2.6705999999999999</v>
      </c>
      <c r="AQ81" s="815">
        <f t="shared" si="4"/>
        <v>1.1328</v>
      </c>
    </row>
    <row r="82" spans="1:81" ht="17.399999999999999" thickBot="1">
      <c r="A82" s="1588" t="s">
        <v>52</v>
      </c>
      <c r="B82" s="1589"/>
      <c r="C82" s="1589"/>
      <c r="D82" s="1589"/>
      <c r="E82" s="1589"/>
      <c r="F82" s="1589"/>
      <c r="G82" s="1589"/>
      <c r="H82" s="820">
        <f t="shared" ref="H82:AQ82" si="5">H80+H81</f>
        <v>390.62023267132281</v>
      </c>
      <c r="I82" s="821">
        <f t="shared" si="5"/>
        <v>6.1133999999999995</v>
      </c>
      <c r="J82" s="822">
        <f t="shared" si="5"/>
        <v>2.5658000000000003</v>
      </c>
      <c r="K82" s="820">
        <f t="shared" si="5"/>
        <v>394.16900169187943</v>
      </c>
      <c r="L82" s="821">
        <f t="shared" si="5"/>
        <v>6.1769000000000007</v>
      </c>
      <c r="M82" s="822">
        <f t="shared" si="5"/>
        <v>2.5579000000000001</v>
      </c>
      <c r="N82" s="820">
        <f t="shared" si="5"/>
        <v>264.84517547493306</v>
      </c>
      <c r="O82" s="821">
        <f t="shared" si="5"/>
        <v>4.2472000000000003</v>
      </c>
      <c r="P82" s="822">
        <f t="shared" si="5"/>
        <v>1.6036000000000001</v>
      </c>
      <c r="Q82" s="820">
        <f t="shared" si="5"/>
        <v>222.17512284384202</v>
      </c>
      <c r="R82" s="821">
        <f t="shared" si="5"/>
        <v>3.2716000000000003</v>
      </c>
      <c r="S82" s="822">
        <f t="shared" si="5"/>
        <v>1.8704000000000001</v>
      </c>
      <c r="T82" s="820">
        <f t="shared" si="5"/>
        <v>65.888283373311637</v>
      </c>
      <c r="U82" s="821">
        <f t="shared" si="5"/>
        <v>1.1403000000000001</v>
      </c>
      <c r="V82" s="822">
        <f t="shared" si="5"/>
        <v>0.19090000000000001</v>
      </c>
      <c r="W82" s="820">
        <f t="shared" si="5"/>
        <v>65.980126568869579</v>
      </c>
      <c r="X82" s="821">
        <f t="shared" si="5"/>
        <v>1.1442999999999999</v>
      </c>
      <c r="Y82" s="822">
        <f t="shared" si="5"/>
        <v>0.1842</v>
      </c>
      <c r="Z82" s="820">
        <f t="shared" si="5"/>
        <v>65.415820205800344</v>
      </c>
      <c r="AA82" s="821">
        <f t="shared" si="5"/>
        <v>1.1357999999999999</v>
      </c>
      <c r="AB82" s="822">
        <f t="shared" si="5"/>
        <v>0.18329999999999999</v>
      </c>
      <c r="AC82" s="820">
        <f t="shared" si="5"/>
        <v>65.774653254602583</v>
      </c>
      <c r="AD82" s="821">
        <f t="shared" si="5"/>
        <v>1.1412</v>
      </c>
      <c r="AE82" s="822">
        <f t="shared" si="5"/>
        <v>0.1883</v>
      </c>
      <c r="AF82" s="820">
        <f t="shared" si="5"/>
        <v>286.60571755200834</v>
      </c>
      <c r="AG82" s="821">
        <f t="shared" si="5"/>
        <v>4.4916</v>
      </c>
      <c r="AH82" s="822">
        <f t="shared" si="5"/>
        <v>1.9642999999999999</v>
      </c>
      <c r="AI82" s="820">
        <f t="shared" si="5"/>
        <v>395.38823626727333</v>
      </c>
      <c r="AJ82" s="821">
        <f t="shared" si="5"/>
        <v>6.2071000000000005</v>
      </c>
      <c r="AK82" s="822">
        <f t="shared" si="5"/>
        <v>2.5611999999999995</v>
      </c>
      <c r="AL82" s="820">
        <f t="shared" si="5"/>
        <v>395.71403561654466</v>
      </c>
      <c r="AM82" s="821">
        <f t="shared" si="5"/>
        <v>6.2137999999999991</v>
      </c>
      <c r="AN82" s="822">
        <f t="shared" si="5"/>
        <v>2.5659000000000001</v>
      </c>
      <c r="AO82" s="820">
        <f t="shared" si="5"/>
        <v>395.17829419169249</v>
      </c>
      <c r="AP82" s="821">
        <f t="shared" si="5"/>
        <v>6.2047999999999996</v>
      </c>
      <c r="AQ82" s="822">
        <f t="shared" si="5"/>
        <v>2.5673000000000004</v>
      </c>
    </row>
    <row r="83" spans="1:81" ht="16.8">
      <c r="A83" s="823"/>
      <c r="B83" s="711"/>
      <c r="C83" s="757"/>
      <c r="D83" s="759"/>
      <c r="E83" s="760"/>
      <c r="F83" s="759"/>
      <c r="G83" s="760"/>
      <c r="H83" s="761"/>
      <c r="I83" s="759"/>
      <c r="J83" s="759"/>
      <c r="K83" s="761"/>
      <c r="L83" s="759"/>
      <c r="M83" s="759"/>
      <c r="N83" s="761"/>
      <c r="O83" s="759"/>
      <c r="P83" s="759"/>
      <c r="Q83" s="761"/>
      <c r="R83" s="759"/>
      <c r="S83" s="759"/>
      <c r="T83" s="761"/>
      <c r="U83" s="759"/>
      <c r="V83" s="759"/>
      <c r="W83" s="761"/>
      <c r="X83" s="759"/>
      <c r="Y83" s="759"/>
      <c r="Z83" s="761"/>
      <c r="AA83" s="759"/>
      <c r="AB83" s="759"/>
      <c r="AC83" s="761"/>
      <c r="AD83" s="759"/>
      <c r="AE83" s="759"/>
      <c r="AF83" s="761"/>
      <c r="AG83" s="759"/>
      <c r="AH83" s="759"/>
      <c r="AI83" s="761"/>
      <c r="AJ83" s="759"/>
      <c r="AK83" s="759"/>
      <c r="AL83" s="761"/>
      <c r="AM83" s="759"/>
      <c r="AN83" s="759"/>
      <c r="AO83" s="761"/>
      <c r="AP83" s="759"/>
      <c r="AQ83" s="759"/>
    </row>
    <row r="84" spans="1:81" s="710" customFormat="1" ht="16.5" customHeight="1" thickBot="1">
      <c r="A84" s="824" t="s">
        <v>53</v>
      </c>
      <c r="B84" s="711"/>
      <c r="C84" s="711"/>
      <c r="D84" s="711"/>
      <c r="E84" s="711"/>
      <c r="F84" s="711"/>
      <c r="G84" s="711"/>
      <c r="H84" s="825"/>
      <c r="I84" s="826"/>
      <c r="J84" s="759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  <c r="Y84" s="827"/>
      <c r="Z84" s="827"/>
      <c r="AA84" s="827"/>
      <c r="AB84" s="827"/>
      <c r="AC84" s="827"/>
      <c r="AD84" s="827"/>
      <c r="AE84" s="827"/>
      <c r="AF84" s="827"/>
      <c r="AG84" s="827"/>
      <c r="AH84" s="827"/>
      <c r="AI84" s="827"/>
      <c r="AJ84" s="827"/>
      <c r="AK84" s="827"/>
      <c r="AL84" s="827"/>
      <c r="AM84" s="827"/>
      <c r="AN84" s="827"/>
      <c r="AO84" s="827"/>
      <c r="AP84" s="827"/>
      <c r="AQ84" s="827"/>
    </row>
    <row r="85" spans="1:81" s="710" customFormat="1" ht="16.5" customHeight="1">
      <c r="A85" s="1528" t="s">
        <v>20</v>
      </c>
      <c r="B85" s="828" t="s">
        <v>54</v>
      </c>
      <c r="C85" s="829"/>
      <c r="D85" s="829" t="s">
        <v>55</v>
      </c>
      <c r="E85" s="829"/>
      <c r="F85" s="829"/>
      <c r="G85" s="830"/>
      <c r="H85" s="831">
        <f>$C$39/1000</f>
        <v>1.2500000000000001E-2</v>
      </c>
      <c r="I85" s="832" t="s">
        <v>56</v>
      </c>
      <c r="J85" s="833">
        <f>$G$39/1000</f>
        <v>5.8999999999999997E-2</v>
      </c>
      <c r="K85" s="831">
        <f>$C$39/1000</f>
        <v>1.2500000000000001E-2</v>
      </c>
      <c r="L85" s="832" t="s">
        <v>56</v>
      </c>
      <c r="M85" s="833">
        <f>$G$39/1000</f>
        <v>5.8999999999999997E-2</v>
      </c>
      <c r="N85" s="831">
        <f>$C$39/1000</f>
        <v>1.2500000000000001E-2</v>
      </c>
      <c r="O85" s="832" t="s">
        <v>56</v>
      </c>
      <c r="P85" s="833">
        <f>$G$39/1000</f>
        <v>5.8999999999999997E-2</v>
      </c>
      <c r="Q85" s="831">
        <f>$C$39/1000</f>
        <v>1.2500000000000001E-2</v>
      </c>
      <c r="R85" s="832" t="s">
        <v>56</v>
      </c>
      <c r="S85" s="833">
        <f>$G$39/1000</f>
        <v>5.8999999999999997E-2</v>
      </c>
      <c r="T85" s="831">
        <f>$C$39/1000</f>
        <v>1.2500000000000001E-2</v>
      </c>
      <c r="U85" s="832" t="s">
        <v>56</v>
      </c>
      <c r="V85" s="833">
        <f>$G$39/1000</f>
        <v>5.8999999999999997E-2</v>
      </c>
      <c r="W85" s="831">
        <f>$C$39/1000</f>
        <v>1.2500000000000001E-2</v>
      </c>
      <c r="X85" s="832" t="s">
        <v>56</v>
      </c>
      <c r="Y85" s="833">
        <f>$G$39/1000</f>
        <v>5.8999999999999997E-2</v>
      </c>
      <c r="Z85" s="831">
        <f>$C$39/1000</f>
        <v>1.2500000000000001E-2</v>
      </c>
      <c r="AA85" s="832" t="s">
        <v>56</v>
      </c>
      <c r="AB85" s="833">
        <f>$G$39/1000</f>
        <v>5.8999999999999997E-2</v>
      </c>
      <c r="AC85" s="831">
        <f>$C$39/1000</f>
        <v>1.2500000000000001E-2</v>
      </c>
      <c r="AD85" s="832" t="s">
        <v>56</v>
      </c>
      <c r="AE85" s="833">
        <f>$G$39/1000</f>
        <v>5.8999999999999997E-2</v>
      </c>
      <c r="AF85" s="831">
        <f>$C$39/1000</f>
        <v>1.2500000000000001E-2</v>
      </c>
      <c r="AG85" s="832" t="s">
        <v>56</v>
      </c>
      <c r="AH85" s="833">
        <f>$G$39/1000</f>
        <v>5.8999999999999997E-2</v>
      </c>
      <c r="AI85" s="831">
        <f>$C$39/1000</f>
        <v>1.2500000000000001E-2</v>
      </c>
      <c r="AJ85" s="832" t="s">
        <v>56</v>
      </c>
      <c r="AK85" s="833">
        <f>$G$39/1000</f>
        <v>5.8999999999999997E-2</v>
      </c>
      <c r="AL85" s="831">
        <f>$C$39/1000</f>
        <v>1.2500000000000001E-2</v>
      </c>
      <c r="AM85" s="832" t="s">
        <v>56</v>
      </c>
      <c r="AN85" s="833">
        <f>$G$39/1000</f>
        <v>5.8999999999999997E-2</v>
      </c>
      <c r="AO85" s="831">
        <f>$C$39/1000</f>
        <v>1.2500000000000001E-2</v>
      </c>
      <c r="AP85" s="832" t="s">
        <v>56</v>
      </c>
      <c r="AQ85" s="833">
        <f>$G$39/1000</f>
        <v>5.8999999999999997E-2</v>
      </c>
    </row>
    <row r="86" spans="1:81" s="710" customFormat="1" ht="16.5" customHeight="1" thickBot="1">
      <c r="A86" s="1529"/>
      <c r="B86" s="834" t="s">
        <v>57</v>
      </c>
      <c r="C86" s="835"/>
      <c r="D86" s="835" t="s">
        <v>58</v>
      </c>
      <c r="E86" s="835"/>
      <c r="F86" s="835"/>
      <c r="G86" s="836"/>
      <c r="H86" s="837">
        <f>((I56^2+J56^2)*$G$40/1000)/($C$7*$C$7)</f>
        <v>8.3553240000000008E-3</v>
      </c>
      <c r="I86" s="838" t="s">
        <v>56</v>
      </c>
      <c r="J86" s="839">
        <f>((I56^2+J56^2)*$J$40)/(100*$C$7)</f>
        <v>0.11140432000000002</v>
      </c>
      <c r="K86" s="837">
        <f>((L56^2+M56^2)*$G$40/1000)/($C$7*$C$7)</f>
        <v>8.620572E-3</v>
      </c>
      <c r="L86" s="838" t="s">
        <v>56</v>
      </c>
      <c r="M86" s="839">
        <f>((L56^2+M56^2)*$J$40)/(100*$C$7)</f>
        <v>0.11494096000000001</v>
      </c>
      <c r="N86" s="837">
        <f>((O56^2+P56^2)*$G$40/1000)/($C$7*$C$7)</f>
        <v>4.4193839999999993E-3</v>
      </c>
      <c r="O86" s="838" t="s">
        <v>56</v>
      </c>
      <c r="P86" s="839">
        <f>((O56^2+P56^2)*$J$40)/(100*$C$7)</f>
        <v>5.8925119999999991E-2</v>
      </c>
      <c r="Q86" s="837">
        <f>((R56^2+S56^2)*$G$40/1000)/($C$7*$C$7)</f>
        <v>3.2523096000000003E-3</v>
      </c>
      <c r="R86" s="838" t="s">
        <v>56</v>
      </c>
      <c r="S86" s="839">
        <f>((R56^2+S56^2)*$J$40)/(100*$C$7)</f>
        <v>4.3364128000000009E-2</v>
      </c>
      <c r="T86" s="837">
        <f>((U56^2+V56^2)*$G$40/1000)/($C$7*$C$7)</f>
        <v>6.1402799999999997E-4</v>
      </c>
      <c r="U86" s="838" t="s">
        <v>56</v>
      </c>
      <c r="V86" s="839">
        <f>((U56^2+V56^2)*$J$40)/(100*$C$7)</f>
        <v>8.1870399999999996E-3</v>
      </c>
      <c r="W86" s="837">
        <f>((X56^2+Y56^2)*$G$40/1000)/($C$7*$C$7)</f>
        <v>6.1269600000000003E-4</v>
      </c>
      <c r="X86" s="838" t="s">
        <v>56</v>
      </c>
      <c r="Y86" s="839">
        <f>((X56^2+Y56^2)*$J$40)/(100*$C$7)</f>
        <v>8.169280000000001E-3</v>
      </c>
      <c r="Z86" s="837">
        <f>((AA56^2+AB56^2)*$G$40/1000)/($C$7*$C$7)</f>
        <v>6.0319200000000001E-4</v>
      </c>
      <c r="AA86" s="838" t="s">
        <v>56</v>
      </c>
      <c r="AB86" s="839">
        <f>((AA56^2+AB56^2)*$J$40)/(100*$C$7)</f>
        <v>8.0425600000000007E-3</v>
      </c>
      <c r="AC86" s="837">
        <f>((AD56^2+AE56^2)*$G$40/1000)/($C$7*$C$7)</f>
        <v>6.1164479999999989E-4</v>
      </c>
      <c r="AD86" s="838" t="s">
        <v>56</v>
      </c>
      <c r="AE86" s="839">
        <f>((AD56^2+AE56^2)*$J$40)/(100*$C$7)</f>
        <v>8.1552639999999989E-3</v>
      </c>
      <c r="AF86" s="837">
        <f>((AG56^2+AH56^2)*$G$40/1000)/($C$7*$C$7)</f>
        <v>5.0456760000000015E-3</v>
      </c>
      <c r="AG86" s="838" t="s">
        <v>56</v>
      </c>
      <c r="AH86" s="839">
        <f>((AG56^2+AH56^2)*$J$40)/(100*$C$7)</f>
        <v>6.7275680000000004E-2</v>
      </c>
      <c r="AI86" s="837">
        <f>((AJ56^2+AK56^2)*$G$40/1000)/($C$7*$C$7)</f>
        <v>8.7237167999999997E-3</v>
      </c>
      <c r="AJ86" s="838" t="s">
        <v>56</v>
      </c>
      <c r="AK86" s="839">
        <f>((AJ56^2+AK56^2)*$J$40)/(100*$C$7)</f>
        <v>0.116316224</v>
      </c>
      <c r="AL86" s="837">
        <f>((AM56^2+AN56^2)*$G$40/1000)/($C$7*$C$7)</f>
        <v>8.7509687999999981E-3</v>
      </c>
      <c r="AM86" s="838" t="s">
        <v>56</v>
      </c>
      <c r="AN86" s="839">
        <f>((AM56^2+AN56^2)*$J$40)/(100*$C$7)</f>
        <v>0.11667958399999998</v>
      </c>
      <c r="AO86" s="837">
        <f>((AP56^2+AQ56^2)*$G$40/1000)/($C$7*$C$7)</f>
        <v>8.7051000000000003E-3</v>
      </c>
      <c r="AP86" s="838" t="s">
        <v>56</v>
      </c>
      <c r="AQ86" s="839">
        <f>((AP56^2+AQ56^2)*$J$40)/(100*$C$7)</f>
        <v>0.116068</v>
      </c>
    </row>
    <row r="87" spans="1:81" s="710" customFormat="1" ht="16.5" customHeight="1">
      <c r="A87" s="1529"/>
      <c r="B87" s="840" t="s">
        <v>193</v>
      </c>
      <c r="C87" s="841">
        <v>12.5</v>
      </c>
      <c r="D87" s="842"/>
      <c r="E87" s="1590" t="s">
        <v>194</v>
      </c>
      <c r="F87" s="1590"/>
      <c r="G87" s="843">
        <v>59</v>
      </c>
      <c r="H87" s="844"/>
      <c r="I87" s="845"/>
      <c r="J87" s="846"/>
      <c r="K87" s="1573"/>
      <c r="L87" s="1591"/>
      <c r="M87" s="1574"/>
      <c r="N87" s="1573"/>
      <c r="O87" s="1591"/>
      <c r="P87" s="1574"/>
      <c r="Q87" s="1573"/>
      <c r="R87" s="1591"/>
      <c r="S87" s="1574"/>
      <c r="T87" s="1573"/>
      <c r="U87" s="1591"/>
      <c r="V87" s="1574"/>
      <c r="W87" s="1573"/>
      <c r="X87" s="1591"/>
      <c r="Y87" s="1574"/>
      <c r="Z87" s="1573"/>
      <c r="AA87" s="1591"/>
      <c r="AB87" s="1574"/>
      <c r="AC87" s="1573"/>
      <c r="AD87" s="1591"/>
      <c r="AE87" s="1574"/>
      <c r="AF87" s="1573"/>
      <c r="AG87" s="1591"/>
      <c r="AH87" s="1574"/>
      <c r="AI87" s="1573"/>
      <c r="AJ87" s="1591"/>
      <c r="AK87" s="1574"/>
      <c r="AL87" s="1573"/>
      <c r="AM87" s="1591"/>
      <c r="AN87" s="1574"/>
      <c r="AO87" s="1573"/>
      <c r="AP87" s="1591"/>
      <c r="AQ87" s="1574"/>
    </row>
    <row r="88" spans="1:81" s="710" customFormat="1" ht="16.5" customHeight="1" thickBot="1">
      <c r="A88" s="1529"/>
      <c r="B88" s="750"/>
      <c r="C88" s="753"/>
      <c r="D88" s="756"/>
      <c r="E88" s="847"/>
      <c r="F88" s="847" t="s">
        <v>61</v>
      </c>
      <c r="G88" s="751">
        <v>60</v>
      </c>
      <c r="H88" s="1593" t="s">
        <v>62</v>
      </c>
      <c r="I88" s="1594"/>
      <c r="J88" s="849">
        <v>8</v>
      </c>
      <c r="K88" s="1575"/>
      <c r="L88" s="1592"/>
      <c r="M88" s="1576"/>
      <c r="N88" s="1575"/>
      <c r="O88" s="1592"/>
      <c r="P88" s="1576"/>
      <c r="Q88" s="1575"/>
      <c r="R88" s="1592"/>
      <c r="S88" s="1576"/>
      <c r="T88" s="1575"/>
      <c r="U88" s="1592"/>
      <c r="V88" s="1576"/>
      <c r="W88" s="1575"/>
      <c r="X88" s="1592"/>
      <c r="Y88" s="1576"/>
      <c r="Z88" s="1575"/>
      <c r="AA88" s="1592"/>
      <c r="AB88" s="1576"/>
      <c r="AC88" s="1575"/>
      <c r="AD88" s="1592"/>
      <c r="AE88" s="1576"/>
      <c r="AF88" s="1575"/>
      <c r="AG88" s="1592"/>
      <c r="AH88" s="1576"/>
      <c r="AI88" s="1575"/>
      <c r="AJ88" s="1592"/>
      <c r="AK88" s="1576"/>
      <c r="AL88" s="1575"/>
      <c r="AM88" s="1592"/>
      <c r="AN88" s="1576"/>
      <c r="AO88" s="1575"/>
      <c r="AP88" s="1592"/>
      <c r="AQ88" s="1576"/>
    </row>
    <row r="89" spans="1:81" s="710" customFormat="1" ht="16.5" customHeight="1" thickBot="1">
      <c r="A89" s="1530"/>
      <c r="B89" s="1595" t="s">
        <v>63</v>
      </c>
      <c r="C89" s="1596"/>
      <c r="D89" s="1596"/>
      <c r="E89" s="1596"/>
      <c r="F89" s="1596"/>
      <c r="G89" s="1597"/>
      <c r="H89" s="850">
        <f>I56+H85+H86</f>
        <v>3.4668553240000004</v>
      </c>
      <c r="I89" s="851" t="s">
        <v>56</v>
      </c>
      <c r="J89" s="852">
        <f>J56+J85+J86</f>
        <v>1.60240432</v>
      </c>
      <c r="K89" s="850">
        <f>L56+K85+K86</f>
        <v>3.5331205720000001</v>
      </c>
      <c r="L89" s="851" t="s">
        <v>56</v>
      </c>
      <c r="M89" s="852">
        <f>M56+M85+M86</f>
        <v>1.5999409599999999</v>
      </c>
      <c r="N89" s="850">
        <f>O56+N85+N86</f>
        <v>2.5709193840000002</v>
      </c>
      <c r="O89" s="851" t="s">
        <v>56</v>
      </c>
      <c r="P89" s="852">
        <f>P56+P85+P86</f>
        <v>1.0359251200000001</v>
      </c>
      <c r="Q89" s="850">
        <f>R56+Q85+Q86</f>
        <v>2.0957523096000004</v>
      </c>
      <c r="R89" s="851" t="s">
        <v>56</v>
      </c>
      <c r="S89" s="852">
        <f>S56+S85+S86</f>
        <v>1.1483641280000001</v>
      </c>
      <c r="T89" s="850">
        <f>U56+T85+T86</f>
        <v>1.0071140279999999</v>
      </c>
      <c r="U89" s="851" t="s">
        <v>56</v>
      </c>
      <c r="V89" s="852">
        <f>V56+V85+V86</f>
        <v>0.25518703999999998</v>
      </c>
      <c r="W89" s="850">
        <f>X56+W85+W86</f>
        <v>1.0071126959999999</v>
      </c>
      <c r="X89" s="851" t="s">
        <v>56</v>
      </c>
      <c r="Y89" s="852">
        <f>Y56+Y85+Y86</f>
        <v>0.24916927999999999</v>
      </c>
      <c r="Z89" s="850">
        <f>AA56+Z85+Z86</f>
        <v>0.99910319199999997</v>
      </c>
      <c r="AA89" s="851" t="s">
        <v>56</v>
      </c>
      <c r="AB89" s="852">
        <f>AB56+AB85+AB86</f>
        <v>0.24904256</v>
      </c>
      <c r="AC89" s="850">
        <f>AD56+AC85+AC86</f>
        <v>1.0051116447999999</v>
      </c>
      <c r="AD89" s="851" t="s">
        <v>56</v>
      </c>
      <c r="AE89" s="852">
        <f>AE56+AE85+AE86</f>
        <v>0.25515526399999999</v>
      </c>
      <c r="AF89" s="850">
        <f>AG56+AF85+AF86</f>
        <v>2.7015456760000003</v>
      </c>
      <c r="AG89" s="851" t="s">
        <v>56</v>
      </c>
      <c r="AH89" s="852">
        <f>AH56+AH85+AH86</f>
        <v>1.2242756800000001</v>
      </c>
      <c r="AI89" s="850">
        <f>AJ56+AI85+AI86</f>
        <v>3.5592237168</v>
      </c>
      <c r="AJ89" s="851" t="s">
        <v>56</v>
      </c>
      <c r="AK89" s="852">
        <f>AK56+AK85+AK86</f>
        <v>1.5973162239999998</v>
      </c>
      <c r="AL89" s="850">
        <f>AM56+AL85+AL86</f>
        <v>3.5632509687999998</v>
      </c>
      <c r="AM89" s="851" t="s">
        <v>56</v>
      </c>
      <c r="AN89" s="852">
        <f>AN56+AN85+AN86</f>
        <v>1.6036795839999998</v>
      </c>
      <c r="AO89" s="850">
        <f>AP56+AO85+AO86</f>
        <v>3.5532051</v>
      </c>
      <c r="AP89" s="851" t="s">
        <v>56</v>
      </c>
      <c r="AQ89" s="852">
        <f>AQ56+AQ85+AQ86</f>
        <v>1.6010679999999999</v>
      </c>
    </row>
    <row r="90" spans="1:81" s="710" customFormat="1" ht="16.5" customHeight="1">
      <c r="A90" s="1528" t="s">
        <v>24</v>
      </c>
      <c r="B90" s="828" t="s">
        <v>54</v>
      </c>
      <c r="C90" s="829"/>
      <c r="D90" s="829" t="s">
        <v>55</v>
      </c>
      <c r="E90" s="829"/>
      <c r="F90" s="829"/>
      <c r="G90" s="829"/>
      <c r="H90" s="831">
        <f>$C$44/1000</f>
        <v>1.2500000000000001E-2</v>
      </c>
      <c r="I90" s="832" t="s">
        <v>56</v>
      </c>
      <c r="J90" s="833">
        <f>$G$44/1000</f>
        <v>5.8999999999999997E-2</v>
      </c>
      <c r="K90" s="831">
        <f>$C$44/1000</f>
        <v>1.2500000000000001E-2</v>
      </c>
      <c r="L90" s="832" t="s">
        <v>56</v>
      </c>
      <c r="M90" s="833">
        <f>$G$44/1000</f>
        <v>5.8999999999999997E-2</v>
      </c>
      <c r="N90" s="831">
        <f>$C$44/1000</f>
        <v>1.2500000000000001E-2</v>
      </c>
      <c r="O90" s="832" t="s">
        <v>56</v>
      </c>
      <c r="P90" s="833">
        <f>$G$44/1000</f>
        <v>5.8999999999999997E-2</v>
      </c>
      <c r="Q90" s="831">
        <f>$C$44/1000</f>
        <v>1.2500000000000001E-2</v>
      </c>
      <c r="R90" s="832" t="s">
        <v>56</v>
      </c>
      <c r="S90" s="833">
        <f>$G$44/1000</f>
        <v>5.8999999999999997E-2</v>
      </c>
      <c r="T90" s="831">
        <f>$C$44/1000</f>
        <v>1.2500000000000001E-2</v>
      </c>
      <c r="U90" s="832" t="s">
        <v>56</v>
      </c>
      <c r="V90" s="833">
        <f>$G$44/1000</f>
        <v>5.8999999999999997E-2</v>
      </c>
      <c r="W90" s="831">
        <f>$C$44/1000</f>
        <v>1.2500000000000001E-2</v>
      </c>
      <c r="X90" s="832" t="s">
        <v>56</v>
      </c>
      <c r="Y90" s="833">
        <f>$G$44/1000</f>
        <v>5.8999999999999997E-2</v>
      </c>
      <c r="Z90" s="831">
        <f>$C$44/1000</f>
        <v>1.2500000000000001E-2</v>
      </c>
      <c r="AA90" s="832" t="s">
        <v>56</v>
      </c>
      <c r="AB90" s="833">
        <f>$G$44/1000</f>
        <v>5.8999999999999997E-2</v>
      </c>
      <c r="AC90" s="831">
        <f>$C$44/1000</f>
        <v>1.2500000000000001E-2</v>
      </c>
      <c r="AD90" s="832" t="s">
        <v>56</v>
      </c>
      <c r="AE90" s="833">
        <f>$G$44/1000</f>
        <v>5.8999999999999997E-2</v>
      </c>
      <c r="AF90" s="831">
        <f>$C$44/1000</f>
        <v>1.2500000000000001E-2</v>
      </c>
      <c r="AG90" s="832" t="s">
        <v>56</v>
      </c>
      <c r="AH90" s="833">
        <f>$G$44/1000</f>
        <v>5.8999999999999997E-2</v>
      </c>
      <c r="AI90" s="831">
        <f>$C$44/1000</f>
        <v>1.2500000000000001E-2</v>
      </c>
      <c r="AJ90" s="832" t="s">
        <v>56</v>
      </c>
      <c r="AK90" s="833">
        <f>$G$44/1000</f>
        <v>5.8999999999999997E-2</v>
      </c>
      <c r="AL90" s="831">
        <f>$C$44/1000</f>
        <v>1.2500000000000001E-2</v>
      </c>
      <c r="AM90" s="832" t="s">
        <v>56</v>
      </c>
      <c r="AN90" s="833">
        <f>$G$44/1000</f>
        <v>5.8999999999999997E-2</v>
      </c>
      <c r="AO90" s="831">
        <f>$C$44/1000</f>
        <v>1.2500000000000001E-2</v>
      </c>
      <c r="AP90" s="832" t="s">
        <v>56</v>
      </c>
      <c r="AQ90" s="833">
        <f>$G$44/1000</f>
        <v>5.8999999999999997E-2</v>
      </c>
    </row>
    <row r="91" spans="1:81" s="710" customFormat="1" ht="16.5" customHeight="1" thickBot="1">
      <c r="A91" s="1529"/>
      <c r="B91" s="834" t="s">
        <v>57</v>
      </c>
      <c r="C91" s="835"/>
      <c r="D91" s="835" t="s">
        <v>58</v>
      </c>
      <c r="E91" s="835"/>
      <c r="F91" s="835"/>
      <c r="G91" s="853"/>
      <c r="H91" s="837">
        <f>((I62^2+J62^2)*$G$45/1000)/($C$13*$C$7)</f>
        <v>5.0188632000000002E-3</v>
      </c>
      <c r="I91" s="838" t="s">
        <v>56</v>
      </c>
      <c r="J91" s="839">
        <f>((I62^2+J62^2)*$J$45)/(100*$C$13)</f>
        <v>6.6918175999999996E-2</v>
      </c>
      <c r="K91" s="837">
        <f>((L62^2+M62^2)*$G$45/1000)/($C$13*$C$7)</f>
        <v>4.9979999999999998E-3</v>
      </c>
      <c r="L91" s="838" t="s">
        <v>56</v>
      </c>
      <c r="M91" s="839">
        <f>((L62^2+M62^2)*$J$45)/(100*$C$13)</f>
        <v>6.6640000000000005E-2</v>
      </c>
      <c r="N91" s="837">
        <f>((O62^2+P62^2)*$G$45/1000)/($C$13*$C$7)</f>
        <v>1.9967927999999997E-3</v>
      </c>
      <c r="O91" s="838" t="s">
        <v>56</v>
      </c>
      <c r="P91" s="839">
        <f>((O62^2+P62^2)*$J$45)/(100*$C$13)</f>
        <v>2.6623903999999997E-2</v>
      </c>
      <c r="Q91" s="837">
        <f>((R62^2+S62^2)*$G$45/1000)/($C$13*$C$7)</f>
        <v>1.2482807999999999E-3</v>
      </c>
      <c r="R91" s="838" t="s">
        <v>56</v>
      </c>
      <c r="S91" s="839">
        <f>((R62^2+S62^2)*$J$45)/(100*$C$13)</f>
        <v>1.6643743999999999E-2</v>
      </c>
      <c r="T91" s="837">
        <f>((U62^2+V62^2)*$G$45/1000)/($C$13*$C$7)</f>
        <v>1.3382399999999999E-5</v>
      </c>
      <c r="U91" s="838" t="s">
        <v>56</v>
      </c>
      <c r="V91" s="839">
        <f>((U62^2+V62^2)*$J$45)/(100*$C$13)</f>
        <v>1.7843199999999999E-4</v>
      </c>
      <c r="W91" s="837">
        <f>((X62^2+Y62^2)*$G$45/1000)/($C$13*$C$7)</f>
        <v>1.3336799999999999E-5</v>
      </c>
      <c r="X91" s="838" t="s">
        <v>56</v>
      </c>
      <c r="Y91" s="839">
        <f>((X62^2+Y62^2)*$J$45)/(100*$C$13)</f>
        <v>1.7782399999999998E-4</v>
      </c>
      <c r="Z91" s="837">
        <f>((AA62^2+AB62^2)*$G$45/1000)/($C$13*$C$7)</f>
        <v>1.3382399999999999E-5</v>
      </c>
      <c r="AA91" s="838" t="s">
        <v>56</v>
      </c>
      <c r="AB91" s="839">
        <f>((AA62^2+AB62^2)*$J$45)/(100*$C$13)</f>
        <v>1.7843199999999999E-4</v>
      </c>
      <c r="AC91" s="837">
        <f>((AD62^2+AE62^2)*$G$45/1000)/($C$13*$C$7)</f>
        <v>1.3382399999999999E-5</v>
      </c>
      <c r="AD91" s="838" t="s">
        <v>56</v>
      </c>
      <c r="AE91" s="839">
        <f>((AD62^2+AE62^2)*$J$45)/(100*$C$13)</f>
        <v>1.7843199999999999E-4</v>
      </c>
      <c r="AF91" s="837">
        <f>((AG62^2+AH62^2)*$G$45/1000)/($C$13*$C$7)</f>
        <v>2.3966232000000001E-3</v>
      </c>
      <c r="AG91" s="838" t="s">
        <v>56</v>
      </c>
      <c r="AH91" s="839">
        <f>((AG62^2+AH62^2)*$J$45)/(100*$C$13)</f>
        <v>3.1954976000000003E-2</v>
      </c>
      <c r="AI91" s="837">
        <f>((AJ62^2+AK62^2)*$G$45/1000)/($C$13*$C$7)</f>
        <v>5.0124720000000005E-3</v>
      </c>
      <c r="AJ91" s="838" t="s">
        <v>56</v>
      </c>
      <c r="AK91" s="839">
        <f>((AJ62^2+AK62^2)*$J$45)/(100*$C$13)</f>
        <v>6.6832959999999997E-2</v>
      </c>
      <c r="AL91" s="837">
        <f>((AM62^2+AN62^2)*$G$45/1000)/($C$13*$C$7)</f>
        <v>5.0343647999999998E-3</v>
      </c>
      <c r="AM91" s="838" t="s">
        <v>56</v>
      </c>
      <c r="AN91" s="839">
        <f>((AM62^2+AN62^2)*$J$45)/(100*$C$13)</f>
        <v>6.7124864000000006E-2</v>
      </c>
      <c r="AO91" s="837">
        <f>((AP62^2+AQ62^2)*$G$45/1000)/($C$13*$C$7)</f>
        <v>5.0434799999999995E-3</v>
      </c>
      <c r="AP91" s="838" t="s">
        <v>56</v>
      </c>
      <c r="AQ91" s="839">
        <f>((AP62^2+AQ62^2)*$J$45)/(100*$C$13)</f>
        <v>6.7246399999999998E-2</v>
      </c>
    </row>
    <row r="92" spans="1:81" s="710" customFormat="1" ht="16.5" customHeight="1">
      <c r="A92" s="1529"/>
      <c r="B92" s="840" t="s">
        <v>193</v>
      </c>
      <c r="C92" s="854">
        <v>12.5</v>
      </c>
      <c r="D92" s="842"/>
      <c r="E92" s="1590" t="s">
        <v>194</v>
      </c>
      <c r="F92" s="1590"/>
      <c r="G92" s="855">
        <v>59</v>
      </c>
      <c r="H92" s="844"/>
      <c r="I92" s="845"/>
      <c r="J92" s="856"/>
      <c r="K92" s="1598"/>
      <c r="L92" s="1599"/>
      <c r="M92" s="1600"/>
      <c r="N92" s="1598"/>
      <c r="O92" s="1599"/>
      <c r="P92" s="1600"/>
      <c r="Q92" s="1598"/>
      <c r="R92" s="1599"/>
      <c r="S92" s="1600"/>
      <c r="T92" s="1598"/>
      <c r="U92" s="1599"/>
      <c r="V92" s="1600"/>
      <c r="W92" s="1598"/>
      <c r="X92" s="1599"/>
      <c r="Y92" s="1600"/>
      <c r="Z92" s="1598"/>
      <c r="AA92" s="1599"/>
      <c r="AB92" s="1600"/>
      <c r="AC92" s="1598"/>
      <c r="AD92" s="1599"/>
      <c r="AE92" s="1600"/>
      <c r="AF92" s="1598"/>
      <c r="AG92" s="1599"/>
      <c r="AH92" s="1600"/>
      <c r="AI92" s="1598"/>
      <c r="AJ92" s="1599"/>
      <c r="AK92" s="1600"/>
      <c r="AL92" s="1598"/>
      <c r="AM92" s="1599"/>
      <c r="AN92" s="1600"/>
      <c r="AO92" s="1598"/>
      <c r="AP92" s="1599"/>
      <c r="AQ92" s="1600"/>
    </row>
    <row r="93" spans="1:81" s="710" customFormat="1" ht="16.5" customHeight="1" thickBot="1">
      <c r="A93" s="1529"/>
      <c r="B93" s="858"/>
      <c r="C93" s="827"/>
      <c r="D93" s="711"/>
      <c r="E93" s="847"/>
      <c r="F93" s="847" t="s">
        <v>61</v>
      </c>
      <c r="G93" s="859">
        <v>60</v>
      </c>
      <c r="H93" s="1593" t="s">
        <v>62</v>
      </c>
      <c r="I93" s="1594"/>
      <c r="J93" s="849">
        <v>8</v>
      </c>
      <c r="K93" s="1601"/>
      <c r="L93" s="1602"/>
      <c r="M93" s="1603"/>
      <c r="N93" s="1601"/>
      <c r="O93" s="1602"/>
      <c r="P93" s="1603"/>
      <c r="Q93" s="1601"/>
      <c r="R93" s="1602"/>
      <c r="S93" s="1603"/>
      <c r="T93" s="1601"/>
      <c r="U93" s="1602"/>
      <c r="V93" s="1603"/>
      <c r="W93" s="1601"/>
      <c r="X93" s="1602"/>
      <c r="Y93" s="1603"/>
      <c r="Z93" s="1601"/>
      <c r="AA93" s="1602"/>
      <c r="AB93" s="1603"/>
      <c r="AC93" s="1601"/>
      <c r="AD93" s="1602"/>
      <c r="AE93" s="1603"/>
      <c r="AF93" s="1601"/>
      <c r="AG93" s="1602"/>
      <c r="AH93" s="1603"/>
      <c r="AI93" s="1601"/>
      <c r="AJ93" s="1602"/>
      <c r="AK93" s="1603"/>
      <c r="AL93" s="1601"/>
      <c r="AM93" s="1602"/>
      <c r="AN93" s="1603"/>
      <c r="AO93" s="1601"/>
      <c r="AP93" s="1602"/>
      <c r="AQ93" s="1603"/>
    </row>
    <row r="94" spans="1:81" s="863" customFormat="1" ht="16.5" customHeight="1" thickBot="1">
      <c r="A94" s="1530"/>
      <c r="B94" s="1595" t="s">
        <v>63</v>
      </c>
      <c r="C94" s="1596"/>
      <c r="D94" s="1596"/>
      <c r="E94" s="1596"/>
      <c r="F94" s="1596"/>
      <c r="G94" s="1597"/>
      <c r="H94" s="860">
        <f>I62+H90+H91</f>
        <v>2.6815188632000004</v>
      </c>
      <c r="I94" s="861" t="s">
        <v>56</v>
      </c>
      <c r="J94" s="862">
        <f>J90+J91+J62</f>
        <v>1.2519181759999998</v>
      </c>
      <c r="K94" s="860">
        <f>L62+K90+K91</f>
        <v>2.6774980000000004</v>
      </c>
      <c r="L94" s="861" t="s">
        <v>56</v>
      </c>
      <c r="M94" s="862">
        <f>M90+M91+M62</f>
        <v>1.2456400000000001</v>
      </c>
      <c r="N94" s="860">
        <f>O62+N90+N91</f>
        <v>1.7064967927999999</v>
      </c>
      <c r="O94" s="861" t="s">
        <v>56</v>
      </c>
      <c r="P94" s="862">
        <f>P90+P91+P62</f>
        <v>0.76762390400000002</v>
      </c>
      <c r="Q94" s="860">
        <f>R62+Q90+Q91</f>
        <v>1.2017482808</v>
      </c>
      <c r="R94" s="861" t="s">
        <v>56</v>
      </c>
      <c r="S94" s="862">
        <f>S90+S91+S62</f>
        <v>0.89364374399999991</v>
      </c>
      <c r="T94" s="860">
        <f>U62+T90+T91</f>
        <v>0.16051338240000002</v>
      </c>
      <c r="U94" s="861" t="s">
        <v>56</v>
      </c>
      <c r="V94" s="862">
        <f>V90+V91+V62</f>
        <v>7.9178431999999993E-2</v>
      </c>
      <c r="W94" s="860">
        <f>X62+W90+W91</f>
        <v>0.16051333680000002</v>
      </c>
      <c r="X94" s="861" t="s">
        <v>56</v>
      </c>
      <c r="Y94" s="862">
        <f>Y90+Y91+Y62</f>
        <v>7.7177823999999992E-2</v>
      </c>
      <c r="Z94" s="860">
        <f>AA62+Z90+Z91</f>
        <v>0.16051338240000002</v>
      </c>
      <c r="AA94" s="861" t="s">
        <v>56</v>
      </c>
      <c r="AB94" s="862">
        <f>AB90+AB91+AB62</f>
        <v>7.9178431999999993E-2</v>
      </c>
      <c r="AC94" s="860">
        <f>AD62+AC90+AC91</f>
        <v>0.16051338240000002</v>
      </c>
      <c r="AD94" s="861" t="s">
        <v>56</v>
      </c>
      <c r="AE94" s="862">
        <f>AE90+AE91+AE62</f>
        <v>7.9178431999999993E-2</v>
      </c>
      <c r="AF94" s="860">
        <f>AG62+AF90+AF91</f>
        <v>1.8208966231999999</v>
      </c>
      <c r="AG94" s="861" t="s">
        <v>56</v>
      </c>
      <c r="AH94" s="862">
        <f>AH90+AH91+AH62</f>
        <v>0.946954976</v>
      </c>
      <c r="AI94" s="860">
        <f>AJ62+AI90+AI91</f>
        <v>2.6795124720000003</v>
      </c>
      <c r="AJ94" s="861" t="s">
        <v>56</v>
      </c>
      <c r="AK94" s="862">
        <f>AK90+AK91+AK62</f>
        <v>1.2518329599999998</v>
      </c>
      <c r="AL94" s="860">
        <f>AM62+AL90+AL91</f>
        <v>2.6855343648000005</v>
      </c>
      <c r="AM94" s="861" t="s">
        <v>56</v>
      </c>
      <c r="AN94" s="862">
        <f>AN90+AN91+AN62</f>
        <v>1.254124864</v>
      </c>
      <c r="AO94" s="860">
        <f>AP62+AO90+AO91</f>
        <v>2.68754348</v>
      </c>
      <c r="AP94" s="861" t="s">
        <v>56</v>
      </c>
      <c r="AQ94" s="862">
        <f>AQ90+AQ91+AQ62</f>
        <v>1.2562463999999998</v>
      </c>
      <c r="CC94" s="864"/>
    </row>
    <row r="95" spans="1:81" s="710" customFormat="1" ht="16.5" customHeight="1">
      <c r="A95" s="1563" t="s">
        <v>64</v>
      </c>
      <c r="B95" s="1564"/>
      <c r="C95" s="1564"/>
      <c r="D95" s="1564"/>
      <c r="E95" s="1564"/>
      <c r="F95" s="1564"/>
      <c r="G95" s="1604"/>
      <c r="H95" s="865"/>
      <c r="I95" s="866"/>
      <c r="J95" s="846"/>
      <c r="K95" s="865"/>
      <c r="L95" s="866"/>
      <c r="M95" s="846"/>
      <c r="N95" s="865"/>
      <c r="O95" s="866"/>
      <c r="P95" s="846"/>
      <c r="Q95" s="865"/>
      <c r="R95" s="866"/>
      <c r="S95" s="846"/>
      <c r="T95" s="865"/>
      <c r="U95" s="866"/>
      <c r="V95" s="846"/>
      <c r="W95" s="865"/>
      <c r="X95" s="866"/>
      <c r="Y95" s="846"/>
      <c r="Z95" s="865"/>
      <c r="AA95" s="866"/>
      <c r="AB95" s="846"/>
      <c r="AC95" s="865"/>
      <c r="AD95" s="866"/>
      <c r="AE95" s="846"/>
      <c r="AF95" s="865"/>
      <c r="AG95" s="866"/>
      <c r="AH95" s="846"/>
      <c r="AI95" s="865"/>
      <c r="AJ95" s="866"/>
      <c r="AK95" s="846"/>
      <c r="AL95" s="865"/>
      <c r="AM95" s="866"/>
      <c r="AN95" s="846"/>
      <c r="AO95" s="865"/>
      <c r="AP95" s="866"/>
      <c r="AQ95" s="846"/>
    </row>
    <row r="96" spans="1:81" s="710" customFormat="1" ht="16.5" customHeight="1" thickBot="1">
      <c r="A96" s="867" t="s">
        <v>65</v>
      </c>
      <c r="B96" s="868"/>
      <c r="C96" s="869"/>
      <c r="D96" s="868"/>
      <c r="E96" s="756"/>
      <c r="F96" s="868" t="s">
        <v>66</v>
      </c>
      <c r="G96" s="755"/>
      <c r="H96" s="870">
        <f>SUM(H89,H94)</f>
        <v>6.1483741872000008</v>
      </c>
      <c r="I96" s="871" t="s">
        <v>56</v>
      </c>
      <c r="J96" s="872">
        <f>SUM(J89,J94)</f>
        <v>2.854322496</v>
      </c>
      <c r="K96" s="870">
        <f>SUM(K89,K94)</f>
        <v>6.2106185720000004</v>
      </c>
      <c r="L96" s="871" t="s">
        <v>56</v>
      </c>
      <c r="M96" s="872">
        <f>SUM(M89,M94)</f>
        <v>2.8455809599999999</v>
      </c>
      <c r="N96" s="870">
        <f>SUM(N89,N94)</f>
        <v>4.2774161768000001</v>
      </c>
      <c r="O96" s="871" t="s">
        <v>56</v>
      </c>
      <c r="P96" s="872">
        <f>SUM(P89,P94)</f>
        <v>1.8035490240000001</v>
      </c>
      <c r="Q96" s="870">
        <f>SUM(Q89,Q94)</f>
        <v>3.2975005904000003</v>
      </c>
      <c r="R96" s="871" t="s">
        <v>56</v>
      </c>
      <c r="S96" s="872">
        <f>SUM(S89,S94)</f>
        <v>2.0420078720000001</v>
      </c>
      <c r="T96" s="870">
        <f>SUM(T89,T94)</f>
        <v>1.1676274104</v>
      </c>
      <c r="U96" s="871" t="s">
        <v>56</v>
      </c>
      <c r="V96" s="872">
        <f>SUM(V89,V94)</f>
        <v>0.334365472</v>
      </c>
      <c r="W96" s="870">
        <f>SUM(W89,W94)</f>
        <v>1.1676260327999999</v>
      </c>
      <c r="X96" s="871" t="s">
        <v>56</v>
      </c>
      <c r="Y96" s="872">
        <f>SUM(Y89,Y94)</f>
        <v>0.326347104</v>
      </c>
      <c r="Z96" s="870">
        <f>SUM(Z89,Z94)</f>
        <v>1.1596165744</v>
      </c>
      <c r="AA96" s="871" t="s">
        <v>56</v>
      </c>
      <c r="AB96" s="872">
        <f>SUM(AB89,AB94)</f>
        <v>0.32822099199999999</v>
      </c>
      <c r="AC96" s="870">
        <f>SUM(AC89,AC94)</f>
        <v>1.1656250271999999</v>
      </c>
      <c r="AD96" s="871" t="s">
        <v>56</v>
      </c>
      <c r="AE96" s="872">
        <f>SUM(AE89,AE94)</f>
        <v>0.33433369599999996</v>
      </c>
      <c r="AF96" s="870">
        <f>SUM(AF89,AF94)</f>
        <v>4.5224422991999997</v>
      </c>
      <c r="AG96" s="871" t="s">
        <v>56</v>
      </c>
      <c r="AH96" s="872">
        <f>SUM(AH89,AH94)</f>
        <v>2.1712306560000001</v>
      </c>
      <c r="AI96" s="870">
        <f>SUM(AI89,AI94)</f>
        <v>6.2387361888000008</v>
      </c>
      <c r="AJ96" s="871" t="s">
        <v>56</v>
      </c>
      <c r="AK96" s="872">
        <f>SUM(AK89,AK94)</f>
        <v>2.8491491839999998</v>
      </c>
      <c r="AL96" s="870">
        <f>SUM(AL89,AL94)</f>
        <v>6.2487853336000008</v>
      </c>
      <c r="AM96" s="871" t="s">
        <v>56</v>
      </c>
      <c r="AN96" s="872">
        <f>SUM(AN89,AN94)</f>
        <v>2.8578044479999996</v>
      </c>
      <c r="AO96" s="870">
        <f>SUM(AO89,AO94)</f>
        <v>6.24074858</v>
      </c>
      <c r="AP96" s="871" t="s">
        <v>56</v>
      </c>
      <c r="AQ96" s="872">
        <f>SUM(AQ89,AQ94)</f>
        <v>2.8573143999999999</v>
      </c>
    </row>
    <row r="97" spans="1:43" ht="16.8">
      <c r="A97" s="873" t="s">
        <v>67</v>
      </c>
      <c r="B97" s="863"/>
      <c r="C97" s="863"/>
      <c r="D97" s="863"/>
      <c r="E97" s="863"/>
      <c r="F97" s="863"/>
      <c r="H97" s="863"/>
      <c r="I97" s="874">
        <f>J96/H96</f>
        <v>0.46424020547452599</v>
      </c>
      <c r="J97" s="863"/>
      <c r="K97" s="863"/>
      <c r="L97" s="874">
        <f>M96/K96</f>
        <v>0.4581799585679015</v>
      </c>
      <c r="M97" s="863"/>
      <c r="N97" s="863"/>
      <c r="O97" s="874">
        <f>P96/N96</f>
        <v>0.42164450440482099</v>
      </c>
      <c r="P97" s="863"/>
      <c r="Q97" s="863"/>
      <c r="R97" s="874">
        <f>S96/Q96</f>
        <v>0.61925928927651719</v>
      </c>
      <c r="S97" s="863"/>
      <c r="T97" s="863"/>
      <c r="U97" s="874">
        <f>V96/T96</f>
        <v>0.28636315747799612</v>
      </c>
      <c r="V97" s="863"/>
      <c r="W97" s="863"/>
      <c r="X97" s="874">
        <f>Y96/W96</f>
        <v>0.27949625550691992</v>
      </c>
      <c r="Y97" s="863"/>
      <c r="Z97" s="863"/>
      <c r="AA97" s="874">
        <f>AB96/Z96</f>
        <v>0.28304268776929614</v>
      </c>
      <c r="AB97" s="863"/>
      <c r="AC97" s="863"/>
      <c r="AD97" s="874">
        <f>AE96/AC96</f>
        <v>0.28682782901729376</v>
      </c>
      <c r="AE97" s="863"/>
      <c r="AF97" s="863"/>
      <c r="AG97" s="874">
        <f>AH96/AF96</f>
        <v>0.48010135063173304</v>
      </c>
      <c r="AH97" s="863"/>
      <c r="AI97" s="863"/>
      <c r="AJ97" s="874">
        <f>AK96/AI96</f>
        <v>0.45668691507021775</v>
      </c>
      <c r="AK97" s="863"/>
      <c r="AL97" s="863"/>
      <c r="AM97" s="874">
        <f>AN96/AL96</f>
        <v>0.45733759369736326</v>
      </c>
      <c r="AN97" s="863"/>
      <c r="AO97" s="863"/>
      <c r="AP97" s="874">
        <f>AQ96/AO96</f>
        <v>0.45784802309725475</v>
      </c>
      <c r="AQ97" s="863"/>
    </row>
    <row r="98" spans="1:43" ht="16.8">
      <c r="A98" s="873" t="s">
        <v>195</v>
      </c>
      <c r="B98" s="873"/>
      <c r="C98" s="873"/>
      <c r="D98" s="873"/>
      <c r="E98" s="873"/>
      <c r="F98" s="873"/>
      <c r="G98" s="875"/>
      <c r="H98" s="875"/>
      <c r="I98" s="875"/>
      <c r="J98" s="875"/>
      <c r="K98" s="875"/>
      <c r="L98" s="875"/>
      <c r="M98" s="875"/>
      <c r="N98" s="875"/>
      <c r="O98" s="875"/>
      <c r="P98" s="875"/>
      <c r="Q98" s="875"/>
      <c r="R98" s="875"/>
      <c r="S98" s="875"/>
      <c r="T98" s="875"/>
      <c r="U98" s="875"/>
      <c r="V98" s="875"/>
      <c r="W98" s="875"/>
      <c r="X98" s="875"/>
      <c r="Y98" s="875"/>
      <c r="Z98" s="875"/>
      <c r="AA98" s="875"/>
      <c r="AB98" s="875"/>
      <c r="AC98" s="875"/>
      <c r="AD98" s="875"/>
      <c r="AE98" s="875"/>
      <c r="AF98" s="875"/>
      <c r="AG98" s="875"/>
      <c r="AH98" s="875"/>
      <c r="AI98" s="875"/>
      <c r="AJ98" s="875"/>
      <c r="AK98" s="875"/>
      <c r="AL98" s="875"/>
      <c r="AM98" s="875"/>
      <c r="AN98" s="875"/>
      <c r="AO98" s="875"/>
      <c r="AP98" s="875"/>
      <c r="AQ98" s="875"/>
    </row>
    <row r="111" spans="1:43">
      <c r="E111" s="882"/>
    </row>
    <row r="113" spans="4:29">
      <c r="E113" s="882"/>
      <c r="H113" s="879">
        <v>0</v>
      </c>
      <c r="I113" s="879">
        <v>0</v>
      </c>
      <c r="J113" s="879">
        <v>0</v>
      </c>
      <c r="K113" s="879">
        <v>0</v>
      </c>
      <c r="L113" s="879">
        <v>0</v>
      </c>
      <c r="M113" s="879">
        <v>0</v>
      </c>
      <c r="N113" s="879">
        <v>0</v>
      </c>
      <c r="O113" s="879">
        <v>0</v>
      </c>
      <c r="P113" s="879">
        <v>0</v>
      </c>
      <c r="Q113" s="879">
        <v>0</v>
      </c>
      <c r="R113" s="879">
        <v>0</v>
      </c>
      <c r="S113" s="879">
        <v>0</v>
      </c>
      <c r="T113" s="879">
        <v>0</v>
      </c>
      <c r="U113" s="879">
        <v>0</v>
      </c>
      <c r="V113" s="879">
        <v>0</v>
      </c>
      <c r="W113" s="879">
        <v>0</v>
      </c>
      <c r="X113" s="879">
        <v>0</v>
      </c>
      <c r="Y113" s="879">
        <v>0</v>
      </c>
      <c r="Z113" s="879">
        <v>0</v>
      </c>
      <c r="AA113" s="879">
        <v>0</v>
      </c>
      <c r="AB113" s="879">
        <v>0</v>
      </c>
      <c r="AC113" s="879">
        <v>0</v>
      </c>
    </row>
    <row r="114" spans="4:29">
      <c r="E114" s="882"/>
      <c r="H114" s="879">
        <v>0</v>
      </c>
      <c r="I114" s="879">
        <v>0</v>
      </c>
      <c r="J114" s="879">
        <v>0</v>
      </c>
      <c r="K114" s="879">
        <v>0</v>
      </c>
      <c r="L114" s="879">
        <v>0</v>
      </c>
      <c r="M114" s="879">
        <v>0</v>
      </c>
      <c r="N114" s="879">
        <v>0</v>
      </c>
      <c r="O114" s="879">
        <v>0</v>
      </c>
      <c r="P114" s="879">
        <v>0</v>
      </c>
      <c r="Q114" s="879">
        <v>0</v>
      </c>
      <c r="R114" s="879">
        <v>0</v>
      </c>
      <c r="S114" s="879">
        <v>0</v>
      </c>
      <c r="T114" s="879">
        <v>0</v>
      </c>
      <c r="U114" s="879">
        <v>0</v>
      </c>
      <c r="V114" s="879">
        <v>0</v>
      </c>
      <c r="W114" s="879">
        <v>0</v>
      </c>
      <c r="X114" s="879">
        <v>0</v>
      </c>
      <c r="Y114" s="879">
        <v>0</v>
      </c>
      <c r="Z114" s="879">
        <v>0</v>
      </c>
      <c r="AA114" s="879">
        <v>0</v>
      </c>
      <c r="AB114" s="879">
        <v>0</v>
      </c>
      <c r="AC114" s="879">
        <v>0</v>
      </c>
    </row>
    <row r="124" spans="4:29">
      <c r="D124" s="883"/>
      <c r="E124" s="882"/>
      <c r="I124" s="879">
        <v>0</v>
      </c>
      <c r="J124" s="879">
        <v>0</v>
      </c>
      <c r="K124" s="879">
        <v>0</v>
      </c>
      <c r="L124" s="879">
        <v>0</v>
      </c>
      <c r="M124" s="879">
        <v>0</v>
      </c>
      <c r="N124" s="879">
        <v>0</v>
      </c>
      <c r="O124" s="879">
        <v>0</v>
      </c>
      <c r="P124" s="879">
        <v>0</v>
      </c>
      <c r="Q124" s="879">
        <v>0</v>
      </c>
      <c r="R124" s="879">
        <v>0</v>
      </c>
      <c r="S124" s="879">
        <v>0</v>
      </c>
      <c r="T124" s="879">
        <v>0</v>
      </c>
      <c r="U124" s="879">
        <v>0</v>
      </c>
      <c r="V124" s="879">
        <v>0</v>
      </c>
      <c r="W124" s="879">
        <v>0</v>
      </c>
      <c r="X124" s="879">
        <v>0</v>
      </c>
      <c r="Y124" s="879">
        <v>0</v>
      </c>
      <c r="Z124" s="879">
        <v>0</v>
      </c>
      <c r="AA124" s="879">
        <v>0</v>
      </c>
      <c r="AB124" s="879">
        <v>0</v>
      </c>
      <c r="AC124" s="879">
        <v>0</v>
      </c>
    </row>
    <row r="125" spans="4:29">
      <c r="E125" s="882"/>
    </row>
    <row r="126" spans="4:29">
      <c r="E126" s="882"/>
    </row>
    <row r="127" spans="4:29">
      <c r="F127" s="882"/>
      <c r="I127" s="879">
        <v>0</v>
      </c>
      <c r="J127" s="879">
        <v>0</v>
      </c>
      <c r="K127" s="879">
        <v>0</v>
      </c>
      <c r="L127" s="879">
        <v>0</v>
      </c>
      <c r="M127" s="879">
        <v>0</v>
      </c>
      <c r="N127" s="879">
        <v>0</v>
      </c>
      <c r="O127" s="879">
        <v>0</v>
      </c>
      <c r="P127" s="879">
        <v>0</v>
      </c>
      <c r="Q127" s="879">
        <v>0</v>
      </c>
      <c r="R127" s="879">
        <v>0</v>
      </c>
      <c r="T127" s="879">
        <v>0</v>
      </c>
      <c r="U127" s="879">
        <v>0</v>
      </c>
      <c r="V127" s="879">
        <v>0</v>
      </c>
      <c r="W127" s="879">
        <v>0</v>
      </c>
      <c r="X127" s="879">
        <v>0</v>
      </c>
      <c r="Y127" s="879">
        <v>0</v>
      </c>
      <c r="Z127" s="879">
        <v>0</v>
      </c>
      <c r="AA127" s="879">
        <v>0</v>
      </c>
      <c r="AB127" s="879">
        <v>0</v>
      </c>
      <c r="AC127" s="879">
        <v>0</v>
      </c>
    </row>
    <row r="128" spans="4:29">
      <c r="E128" s="882"/>
    </row>
    <row r="129" spans="4:19">
      <c r="E129" s="882"/>
    </row>
    <row r="132" spans="4:19">
      <c r="D132" s="883"/>
    </row>
    <row r="135" spans="4:19">
      <c r="E135" s="882"/>
    </row>
    <row r="136" spans="4:19">
      <c r="D136" s="883"/>
      <c r="E136" s="882"/>
    </row>
    <row r="137" spans="4:19">
      <c r="E137" s="882"/>
    </row>
    <row r="138" spans="4:19">
      <c r="E138" s="882"/>
    </row>
    <row r="139" spans="4:19">
      <c r="E139" s="882"/>
    </row>
    <row r="140" spans="4:19">
      <c r="E140" s="882"/>
    </row>
    <row r="141" spans="4:19">
      <c r="E141" s="882"/>
    </row>
    <row r="143" spans="4:19">
      <c r="I143" s="879">
        <v>0</v>
      </c>
      <c r="J143" s="879">
        <v>0</v>
      </c>
      <c r="K143" s="879">
        <v>0</v>
      </c>
      <c r="L143" s="879">
        <v>0</v>
      </c>
      <c r="M143" s="879">
        <v>0</v>
      </c>
      <c r="N143" s="879">
        <v>0</v>
      </c>
      <c r="O143" s="879">
        <v>0</v>
      </c>
      <c r="P143" s="879">
        <v>0</v>
      </c>
      <c r="Q143" s="879">
        <v>0</v>
      </c>
      <c r="R143" s="879">
        <v>0</v>
      </c>
      <c r="S143" s="879">
        <v>0</v>
      </c>
    </row>
  </sheetData>
  <mergeCells count="380">
    <mergeCell ref="AO92:AQ93"/>
    <mergeCell ref="H93:I93"/>
    <mergeCell ref="B94:G94"/>
    <mergeCell ref="A95:G95"/>
    <mergeCell ref="W92:Y93"/>
    <mergeCell ref="Z92:AB93"/>
    <mergeCell ref="AC92:AE93"/>
    <mergeCell ref="AF92:AH93"/>
    <mergeCell ref="AI92:AK93"/>
    <mergeCell ref="AL92:AN93"/>
    <mergeCell ref="A90:A94"/>
    <mergeCell ref="E92:F92"/>
    <mergeCell ref="K92:M93"/>
    <mergeCell ref="N92:P93"/>
    <mergeCell ref="Q92:S93"/>
    <mergeCell ref="T92:V93"/>
    <mergeCell ref="AI72:AK73"/>
    <mergeCell ref="AF87:AH88"/>
    <mergeCell ref="AI87:AK88"/>
    <mergeCell ref="AL87:AN88"/>
    <mergeCell ref="AO87:AQ88"/>
    <mergeCell ref="H88:I88"/>
    <mergeCell ref="B89:G89"/>
    <mergeCell ref="N87:P88"/>
    <mergeCell ref="Q87:S88"/>
    <mergeCell ref="T87:V88"/>
    <mergeCell ref="W87:Y88"/>
    <mergeCell ref="Z87:AB88"/>
    <mergeCell ref="AC87:AE88"/>
    <mergeCell ref="Z72:AB73"/>
    <mergeCell ref="A80:G80"/>
    <mergeCell ref="A81:G81"/>
    <mergeCell ref="A82:G82"/>
    <mergeCell ref="A85:A89"/>
    <mergeCell ref="E87:F87"/>
    <mergeCell ref="K87:M88"/>
    <mergeCell ref="AC72:AE73"/>
    <mergeCell ref="AF72:AH73"/>
    <mergeCell ref="A72:C72"/>
    <mergeCell ref="D72:E72"/>
    <mergeCell ref="F72:G72"/>
    <mergeCell ref="H72:J73"/>
    <mergeCell ref="AL66:AN66"/>
    <mergeCell ref="AO66:AQ66"/>
    <mergeCell ref="A67:C68"/>
    <mergeCell ref="D67:E68"/>
    <mergeCell ref="F67:G67"/>
    <mergeCell ref="F68:G68"/>
    <mergeCell ref="T66:V66"/>
    <mergeCell ref="W66:Y66"/>
    <mergeCell ref="Z66:AB66"/>
    <mergeCell ref="AC66:AE66"/>
    <mergeCell ref="AF66:AH66"/>
    <mergeCell ref="AI66:AK66"/>
    <mergeCell ref="AL72:AN73"/>
    <mergeCell ref="AO72:AQ73"/>
    <mergeCell ref="A73:C73"/>
    <mergeCell ref="K72:M73"/>
    <mergeCell ref="N72:P73"/>
    <mergeCell ref="Q72:S73"/>
    <mergeCell ref="T72:V73"/>
    <mergeCell ref="W72:Y73"/>
    <mergeCell ref="AL65:AN65"/>
    <mergeCell ref="AO65:AQ65"/>
    <mergeCell ref="D66:G66"/>
    <mergeCell ref="H66:J66"/>
    <mergeCell ref="K66:M66"/>
    <mergeCell ref="N66:P66"/>
    <mergeCell ref="Q66:S66"/>
    <mergeCell ref="E69:F69"/>
    <mergeCell ref="E70:F70"/>
    <mergeCell ref="W65:Y65"/>
    <mergeCell ref="Z65:AB65"/>
    <mergeCell ref="T64:V64"/>
    <mergeCell ref="W64:Y64"/>
    <mergeCell ref="Z64:AB64"/>
    <mergeCell ref="AC64:AE64"/>
    <mergeCell ref="AF64:AH64"/>
    <mergeCell ref="AI64:AK64"/>
    <mergeCell ref="AC65:AE65"/>
    <mergeCell ref="AF65:AH65"/>
    <mergeCell ref="AI65:AK65"/>
    <mergeCell ref="AF63:AH63"/>
    <mergeCell ref="AI63:AK63"/>
    <mergeCell ref="AL63:AN63"/>
    <mergeCell ref="AO63:AQ63"/>
    <mergeCell ref="D64:E65"/>
    <mergeCell ref="F64:G64"/>
    <mergeCell ref="H64:J64"/>
    <mergeCell ref="K64:M64"/>
    <mergeCell ref="N64:P64"/>
    <mergeCell ref="Q64:S64"/>
    <mergeCell ref="N63:P63"/>
    <mergeCell ref="Q63:S63"/>
    <mergeCell ref="T63:V63"/>
    <mergeCell ref="W63:Y63"/>
    <mergeCell ref="Z63:AB63"/>
    <mergeCell ref="AC63:AE63"/>
    <mergeCell ref="AL64:AN64"/>
    <mergeCell ref="AO64:AQ64"/>
    <mergeCell ref="F65:G65"/>
    <mergeCell ref="H65:J65"/>
    <mergeCell ref="K65:M65"/>
    <mergeCell ref="N65:P65"/>
    <mergeCell ref="Q65:S65"/>
    <mergeCell ref="T65:V65"/>
    <mergeCell ref="A61:B66"/>
    <mergeCell ref="C61:C66"/>
    <mergeCell ref="D61:E62"/>
    <mergeCell ref="F61:G61"/>
    <mergeCell ref="F62:G62"/>
    <mergeCell ref="D63:G63"/>
    <mergeCell ref="H63:J63"/>
    <mergeCell ref="K63:M63"/>
    <mergeCell ref="T60:V60"/>
    <mergeCell ref="AC59:AE59"/>
    <mergeCell ref="AF59:AH59"/>
    <mergeCell ref="AI59:AK59"/>
    <mergeCell ref="AL59:AN59"/>
    <mergeCell ref="AO59:AQ59"/>
    <mergeCell ref="D60:G60"/>
    <mergeCell ref="H60:J60"/>
    <mergeCell ref="K60:M60"/>
    <mergeCell ref="N60:P60"/>
    <mergeCell ref="Q60:S60"/>
    <mergeCell ref="D58:E59"/>
    <mergeCell ref="AL60:AN60"/>
    <mergeCell ref="AO60:AQ60"/>
    <mergeCell ref="W60:Y60"/>
    <mergeCell ref="Z60:AB60"/>
    <mergeCell ref="AC60:AE60"/>
    <mergeCell ref="AF60:AH60"/>
    <mergeCell ref="AI60:AK60"/>
    <mergeCell ref="H59:J59"/>
    <mergeCell ref="K59:M59"/>
    <mergeCell ref="N59:P59"/>
    <mergeCell ref="Q59:S59"/>
    <mergeCell ref="T59:V59"/>
    <mergeCell ref="W59:Y59"/>
    <mergeCell ref="Z59:AB59"/>
    <mergeCell ref="T58:V58"/>
    <mergeCell ref="W58:Y58"/>
    <mergeCell ref="Z58:AB58"/>
    <mergeCell ref="H58:J58"/>
    <mergeCell ref="K58:M58"/>
    <mergeCell ref="N58:P58"/>
    <mergeCell ref="Q58:S58"/>
    <mergeCell ref="AO57:AQ57"/>
    <mergeCell ref="H57:J57"/>
    <mergeCell ref="K57:M57"/>
    <mergeCell ref="N57:P57"/>
    <mergeCell ref="Q57:S57"/>
    <mergeCell ref="T57:V57"/>
    <mergeCell ref="W57:Y57"/>
    <mergeCell ref="AL58:AN58"/>
    <mergeCell ref="AO58:AQ58"/>
    <mergeCell ref="AC58:AE58"/>
    <mergeCell ref="AF58:AH58"/>
    <mergeCell ref="AI58:AK58"/>
    <mergeCell ref="Z52:AB52"/>
    <mergeCell ref="AC52:AE52"/>
    <mergeCell ref="AF52:AH52"/>
    <mergeCell ref="AI52:AK52"/>
    <mergeCell ref="AL52:AN52"/>
    <mergeCell ref="Z57:AB57"/>
    <mergeCell ref="AC57:AE57"/>
    <mergeCell ref="AF57:AH57"/>
    <mergeCell ref="AI57:AK57"/>
    <mergeCell ref="AL57:AN57"/>
    <mergeCell ref="A53:B54"/>
    <mergeCell ref="C53:C54"/>
    <mergeCell ref="D53:G54"/>
    <mergeCell ref="A55:B60"/>
    <mergeCell ref="C55:C60"/>
    <mergeCell ref="D55:E56"/>
    <mergeCell ref="F55:G55"/>
    <mergeCell ref="F56:G56"/>
    <mergeCell ref="D57:G57"/>
    <mergeCell ref="F59:G59"/>
    <mergeCell ref="F58:G58"/>
    <mergeCell ref="AO44:AQ45"/>
    <mergeCell ref="H45:I45"/>
    <mergeCell ref="B46:G46"/>
    <mergeCell ref="A47:G47"/>
    <mergeCell ref="A52:G52"/>
    <mergeCell ref="H52:J52"/>
    <mergeCell ref="K52:M52"/>
    <mergeCell ref="N52:P52"/>
    <mergeCell ref="Q52:S52"/>
    <mergeCell ref="T52:V52"/>
    <mergeCell ref="W44:Y45"/>
    <mergeCell ref="Z44:AB45"/>
    <mergeCell ref="AC44:AE45"/>
    <mergeCell ref="AF44:AH45"/>
    <mergeCell ref="AI44:AK45"/>
    <mergeCell ref="AL44:AN45"/>
    <mergeCell ref="A42:A46"/>
    <mergeCell ref="E44:F44"/>
    <mergeCell ref="K44:M45"/>
    <mergeCell ref="N44:P45"/>
    <mergeCell ref="Q44:S45"/>
    <mergeCell ref="T44:V45"/>
    <mergeCell ref="AO52:AQ52"/>
    <mergeCell ref="W52:Y52"/>
    <mergeCell ref="AI24:AK25"/>
    <mergeCell ref="AF39:AH40"/>
    <mergeCell ref="AI39:AK40"/>
    <mergeCell ref="AL39:AN40"/>
    <mergeCell ref="AO39:AQ40"/>
    <mergeCell ref="H40:I40"/>
    <mergeCell ref="B41:G41"/>
    <mergeCell ref="N39:P40"/>
    <mergeCell ref="Q39:S40"/>
    <mergeCell ref="T39:V40"/>
    <mergeCell ref="W39:Y40"/>
    <mergeCell ref="Z39:AB40"/>
    <mergeCell ref="AC39:AE40"/>
    <mergeCell ref="Z24:AB25"/>
    <mergeCell ref="A32:G32"/>
    <mergeCell ref="A33:G33"/>
    <mergeCell ref="A34:G34"/>
    <mergeCell ref="A37:A41"/>
    <mergeCell ref="E39:F39"/>
    <mergeCell ref="K39:M40"/>
    <mergeCell ref="AC24:AE25"/>
    <mergeCell ref="AF24:AH25"/>
    <mergeCell ref="A24:C24"/>
    <mergeCell ref="D24:E24"/>
    <mergeCell ref="F24:G24"/>
    <mergeCell ref="H24:J25"/>
    <mergeCell ref="AL18:AN18"/>
    <mergeCell ref="AO18:AQ18"/>
    <mergeCell ref="A19:C20"/>
    <mergeCell ref="D19:E20"/>
    <mergeCell ref="F19:G19"/>
    <mergeCell ref="F20:G20"/>
    <mergeCell ref="T18:V18"/>
    <mergeCell ref="W18:Y18"/>
    <mergeCell ref="Z18:AB18"/>
    <mergeCell ref="AC18:AE18"/>
    <mergeCell ref="AF18:AH18"/>
    <mergeCell ref="AI18:AK18"/>
    <mergeCell ref="AL24:AN25"/>
    <mergeCell ref="AO24:AQ25"/>
    <mergeCell ref="A25:C25"/>
    <mergeCell ref="K24:M25"/>
    <mergeCell ref="N24:P25"/>
    <mergeCell ref="Q24:S25"/>
    <mergeCell ref="T24:V25"/>
    <mergeCell ref="W24:Y25"/>
    <mergeCell ref="AL17:AN17"/>
    <mergeCell ref="AO17:AQ17"/>
    <mergeCell ref="D18:G18"/>
    <mergeCell ref="H18:J18"/>
    <mergeCell ref="K18:M18"/>
    <mergeCell ref="N18:P18"/>
    <mergeCell ref="Q18:S18"/>
    <mergeCell ref="E21:F21"/>
    <mergeCell ref="E22:F22"/>
    <mergeCell ref="W17:Y17"/>
    <mergeCell ref="Z17:AB17"/>
    <mergeCell ref="T16:V16"/>
    <mergeCell ref="W16:Y16"/>
    <mergeCell ref="Z16:AB16"/>
    <mergeCell ref="AC16:AE16"/>
    <mergeCell ref="AF16:AH16"/>
    <mergeCell ref="AI16:AK16"/>
    <mergeCell ref="AC17:AE17"/>
    <mergeCell ref="AF17:AH17"/>
    <mergeCell ref="AI17:AK17"/>
    <mergeCell ref="AF15:AH15"/>
    <mergeCell ref="AI15:AK15"/>
    <mergeCell ref="AL15:AN15"/>
    <mergeCell ref="AO15:AQ15"/>
    <mergeCell ref="D16:E17"/>
    <mergeCell ref="F16:G16"/>
    <mergeCell ref="H16:J16"/>
    <mergeCell ref="K16:M16"/>
    <mergeCell ref="N16:P16"/>
    <mergeCell ref="Q16:S16"/>
    <mergeCell ref="N15:P15"/>
    <mergeCell ref="Q15:S15"/>
    <mergeCell ref="T15:V15"/>
    <mergeCell ref="W15:Y15"/>
    <mergeCell ref="Z15:AB15"/>
    <mergeCell ref="AC15:AE15"/>
    <mergeCell ref="AL16:AN16"/>
    <mergeCell ref="AO16:AQ16"/>
    <mergeCell ref="F17:G17"/>
    <mergeCell ref="H17:J17"/>
    <mergeCell ref="K17:M17"/>
    <mergeCell ref="N17:P17"/>
    <mergeCell ref="Q17:S17"/>
    <mergeCell ref="T17:V17"/>
    <mergeCell ref="A13:B18"/>
    <mergeCell ref="C13:C18"/>
    <mergeCell ref="D13:E14"/>
    <mergeCell ref="F13:G13"/>
    <mergeCell ref="F14:G14"/>
    <mergeCell ref="D15:G15"/>
    <mergeCell ref="H15:J15"/>
    <mergeCell ref="K15:M15"/>
    <mergeCell ref="T12:V12"/>
    <mergeCell ref="AL11:AN11"/>
    <mergeCell ref="AO11:AQ11"/>
    <mergeCell ref="D12:G12"/>
    <mergeCell ref="H12:J12"/>
    <mergeCell ref="K12:M12"/>
    <mergeCell ref="N12:P12"/>
    <mergeCell ref="Q12:S12"/>
    <mergeCell ref="D10:E11"/>
    <mergeCell ref="AL12:AN12"/>
    <mergeCell ref="AO12:AQ12"/>
    <mergeCell ref="W12:Y12"/>
    <mergeCell ref="Z12:AB12"/>
    <mergeCell ref="AC12:AE12"/>
    <mergeCell ref="AF12:AH12"/>
    <mergeCell ref="AI12:AK12"/>
    <mergeCell ref="AL10:AN10"/>
    <mergeCell ref="AO10:AQ10"/>
    <mergeCell ref="F11:G11"/>
    <mergeCell ref="H11:J11"/>
    <mergeCell ref="K11:M11"/>
    <mergeCell ref="N11:P11"/>
    <mergeCell ref="Q11:S11"/>
    <mergeCell ref="T11:V11"/>
    <mergeCell ref="W11:Y11"/>
    <mergeCell ref="Z11:AB11"/>
    <mergeCell ref="T10:V10"/>
    <mergeCell ref="W10:Y10"/>
    <mergeCell ref="Z10:AB10"/>
    <mergeCell ref="AC10:AE10"/>
    <mergeCell ref="AF10:AH10"/>
    <mergeCell ref="AI10:AK10"/>
    <mergeCell ref="F10:G10"/>
    <mergeCell ref="H10:J10"/>
    <mergeCell ref="K10:M10"/>
    <mergeCell ref="N10:P10"/>
    <mergeCell ref="Q10:S10"/>
    <mergeCell ref="AC11:AE11"/>
    <mergeCell ref="AF11:AH11"/>
    <mergeCell ref="AI11:AK11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5:B6"/>
    <mergeCell ref="C5:C6"/>
    <mergeCell ref="D5:G6"/>
    <mergeCell ref="A7:B12"/>
    <mergeCell ref="C7:C12"/>
    <mergeCell ref="D7:E8"/>
    <mergeCell ref="F7:G7"/>
    <mergeCell ref="F8:G8"/>
    <mergeCell ref="D9:G9"/>
    <mergeCell ref="A1:AQ1"/>
    <mergeCell ref="AN2:AQ2"/>
    <mergeCell ref="BX2:CA2"/>
    <mergeCell ref="BZ3:CA3"/>
    <mergeCell ref="A4:G4"/>
    <mergeCell ref="H4:J4"/>
    <mergeCell ref="K4:M4"/>
    <mergeCell ref="N4:P4"/>
    <mergeCell ref="Q4:S4"/>
    <mergeCell ref="T4:V4"/>
    <mergeCell ref="AO4:AQ4"/>
    <mergeCell ref="W4:Y4"/>
    <mergeCell ref="Z4:AB4"/>
    <mergeCell ref="AC4:AE4"/>
    <mergeCell ref="AF4:AH4"/>
    <mergeCell ref="AI4:AK4"/>
    <mergeCell ref="AL4:AN4"/>
  </mergeCells>
  <pageMargins left="0.7" right="0.7" top="0.75" bottom="0.75" header="0.3" footer="0.3"/>
  <pageSetup paperSize="8" scale="50" fitToHeight="0" orientation="landscape" horizontalDpi="120" verticalDpi="144" r:id="rId1"/>
  <headerFooter alignWithMargins="0">
    <oddFooter xml:space="preserve">&amp;R
</oddFooter>
  </headerFooter>
  <rowBreaks count="1" manualBreakCount="1">
    <brk id="50" max="4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5"/>
  <sheetViews>
    <sheetView showZeros="0" view="pageBreakPreview" zoomScaleNormal="100" zoomScaleSheetLayoutView="100" workbookViewId="0">
      <pane xSplit="7" topLeftCell="H1" activePane="topRight" state="frozen"/>
      <selection activeCell="M39" sqref="M39"/>
      <selection pane="topRight" activeCell="O24" sqref="O24"/>
    </sheetView>
  </sheetViews>
  <sheetFormatPr defaultColWidth="9.109375" defaultRowHeight="13.2"/>
  <cols>
    <col min="1" max="2" width="13.33203125" style="879" customWidth="1"/>
    <col min="3" max="3" width="12.109375" style="879" customWidth="1"/>
    <col min="4" max="4" width="8.6640625" style="879" customWidth="1"/>
    <col min="5" max="5" width="4.6640625" style="879" customWidth="1"/>
    <col min="6" max="6" width="8.6640625" style="879" customWidth="1"/>
    <col min="7" max="7" width="7.109375" style="879" customWidth="1"/>
    <col min="8" max="8" width="10" style="879" customWidth="1"/>
    <col min="9" max="79" width="8.6640625" style="879" customWidth="1"/>
    <col min="80" max="16384" width="9.109375" style="879"/>
  </cols>
  <sheetData>
    <row r="1" spans="1:84" ht="25.2">
      <c r="A1" s="1045" t="s">
        <v>370</v>
      </c>
    </row>
    <row r="2" spans="1:84" ht="25.2">
      <c r="A2" s="1044" t="s">
        <v>369</v>
      </c>
    </row>
    <row r="3" spans="1:84" s="719" customFormat="1" ht="17.399999999999999" thickBot="1">
      <c r="A3" s="710"/>
      <c r="B3" s="711"/>
      <c r="C3" s="711"/>
      <c r="D3" s="711"/>
      <c r="E3" s="711"/>
      <c r="F3" s="713"/>
      <c r="G3" s="711"/>
      <c r="H3" s="711"/>
      <c r="I3" s="710"/>
      <c r="J3" s="710"/>
      <c r="K3" s="711"/>
      <c r="L3" s="710"/>
      <c r="M3" s="710"/>
      <c r="N3" s="711"/>
      <c r="O3" s="710"/>
      <c r="P3" s="710"/>
      <c r="Q3" s="711"/>
      <c r="R3" s="710"/>
      <c r="S3" s="710"/>
      <c r="T3" s="711"/>
      <c r="U3" s="710"/>
      <c r="V3" s="710"/>
      <c r="W3" s="711"/>
      <c r="X3" s="710"/>
      <c r="Y3" s="710"/>
      <c r="Z3" s="711"/>
      <c r="AA3" s="710"/>
      <c r="AB3" s="710"/>
      <c r="AC3" s="711"/>
      <c r="AD3" s="710"/>
      <c r="AE3" s="710"/>
      <c r="AF3" s="711"/>
      <c r="AG3" s="710"/>
      <c r="AH3" s="710"/>
      <c r="AI3" s="711"/>
      <c r="AJ3" s="710"/>
      <c r="AK3" s="710"/>
      <c r="AL3" s="711"/>
      <c r="AM3" s="710"/>
      <c r="AN3" s="710"/>
      <c r="AO3" s="711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1"/>
      <c r="BY3" s="711"/>
      <c r="BZ3" s="1503"/>
      <c r="CA3" s="1503"/>
      <c r="CB3" s="718"/>
      <c r="CC3" s="718"/>
    </row>
    <row r="4" spans="1:84" s="719" customFormat="1" ht="16.5" customHeight="1" thickBot="1">
      <c r="A4" s="1504" t="s">
        <v>5</v>
      </c>
      <c r="B4" s="1505"/>
      <c r="C4" s="1505"/>
      <c r="D4" s="1505"/>
      <c r="E4" s="1505"/>
      <c r="F4" s="1505"/>
      <c r="G4" s="1506"/>
      <c r="H4" s="1507" t="s">
        <v>368</v>
      </c>
      <c r="I4" s="1508"/>
      <c r="J4" s="1509"/>
      <c r="K4" s="1507" t="s">
        <v>367</v>
      </c>
      <c r="L4" s="1508"/>
      <c r="M4" s="1509"/>
      <c r="N4" s="1507" t="s">
        <v>366</v>
      </c>
      <c r="O4" s="1508"/>
      <c r="P4" s="1509"/>
      <c r="Q4" s="1507" t="s">
        <v>365</v>
      </c>
      <c r="R4" s="1508"/>
      <c r="S4" s="1509"/>
      <c r="T4" s="1507" t="s">
        <v>364</v>
      </c>
      <c r="U4" s="1508"/>
      <c r="V4" s="1509"/>
      <c r="W4" s="1507" t="s">
        <v>363</v>
      </c>
      <c r="X4" s="1508"/>
      <c r="Y4" s="1509"/>
      <c r="Z4" s="1507" t="s">
        <v>362</v>
      </c>
      <c r="AA4" s="1508"/>
      <c r="AB4" s="1509"/>
      <c r="AC4" s="1507" t="s">
        <v>361</v>
      </c>
      <c r="AD4" s="1508"/>
      <c r="AE4" s="1509"/>
      <c r="AF4" s="1507" t="s">
        <v>360</v>
      </c>
      <c r="AG4" s="1508"/>
      <c r="AH4" s="1509"/>
      <c r="AI4" s="1507" t="s">
        <v>359</v>
      </c>
      <c r="AJ4" s="1508"/>
      <c r="AK4" s="1509"/>
      <c r="AL4" s="1507" t="s">
        <v>358</v>
      </c>
      <c r="AM4" s="1508"/>
      <c r="AN4" s="1509"/>
      <c r="AO4" s="1507" t="s">
        <v>357</v>
      </c>
      <c r="AP4" s="1508"/>
      <c r="AQ4" s="1509"/>
      <c r="AR4" s="1507" t="s">
        <v>356</v>
      </c>
      <c r="AS4" s="1508"/>
      <c r="AT4" s="1509"/>
      <c r="AU4" s="1507" t="s">
        <v>355</v>
      </c>
      <c r="AV4" s="1508"/>
      <c r="AW4" s="1509"/>
      <c r="AX4" s="1507" t="s">
        <v>354</v>
      </c>
      <c r="AY4" s="1508"/>
      <c r="AZ4" s="1509"/>
      <c r="BA4" s="1507" t="s">
        <v>353</v>
      </c>
      <c r="BB4" s="1508"/>
      <c r="BC4" s="1509"/>
      <c r="BD4" s="1507" t="s">
        <v>352</v>
      </c>
      <c r="BE4" s="1508"/>
      <c r="BF4" s="1509"/>
      <c r="BG4" s="1507" t="s">
        <v>351</v>
      </c>
      <c r="BH4" s="1508"/>
      <c r="BI4" s="1509"/>
      <c r="BJ4" s="1507" t="s">
        <v>350</v>
      </c>
      <c r="BK4" s="1508"/>
      <c r="BL4" s="1509"/>
      <c r="BM4" s="1507" t="s">
        <v>349</v>
      </c>
      <c r="BN4" s="1508"/>
      <c r="BO4" s="1509"/>
      <c r="BP4" s="1507" t="s">
        <v>348</v>
      </c>
      <c r="BQ4" s="1508"/>
      <c r="BR4" s="1509"/>
      <c r="BS4" s="1507" t="s">
        <v>347</v>
      </c>
      <c r="BT4" s="1508"/>
      <c r="BU4" s="1509"/>
      <c r="BV4" s="1507" t="s">
        <v>346</v>
      </c>
      <c r="BW4" s="1508"/>
      <c r="BX4" s="1509"/>
      <c r="BY4" s="1507" t="s">
        <v>345</v>
      </c>
      <c r="BZ4" s="1508"/>
      <c r="CA4" s="1509"/>
      <c r="CB4" s="718"/>
      <c r="CC4" s="718"/>
    </row>
    <row r="5" spans="1:84" s="719" customFormat="1" ht="16.5" customHeight="1">
      <c r="A5" s="1510" t="s">
        <v>182</v>
      </c>
      <c r="B5" s="1511"/>
      <c r="C5" s="1514" t="s">
        <v>183</v>
      </c>
      <c r="D5" s="1516"/>
      <c r="E5" s="1517"/>
      <c r="F5" s="1517"/>
      <c r="G5" s="1518"/>
      <c r="H5" s="1023" t="s">
        <v>9</v>
      </c>
      <c r="I5" s="722" t="s">
        <v>10</v>
      </c>
      <c r="J5" s="723" t="s">
        <v>11</v>
      </c>
      <c r="K5" s="721" t="s">
        <v>9</v>
      </c>
      <c r="L5" s="722" t="s">
        <v>10</v>
      </c>
      <c r="M5" s="723" t="s">
        <v>11</v>
      </c>
      <c r="N5" s="721" t="s">
        <v>9</v>
      </c>
      <c r="O5" s="722" t="s">
        <v>10</v>
      </c>
      <c r="P5" s="723" t="s">
        <v>11</v>
      </c>
      <c r="Q5" s="721" t="s">
        <v>9</v>
      </c>
      <c r="R5" s="722" t="s">
        <v>10</v>
      </c>
      <c r="S5" s="723" t="s">
        <v>11</v>
      </c>
      <c r="T5" s="721" t="s">
        <v>9</v>
      </c>
      <c r="U5" s="722" t="s">
        <v>10</v>
      </c>
      <c r="V5" s="723" t="s">
        <v>11</v>
      </c>
      <c r="W5" s="721" t="s">
        <v>9</v>
      </c>
      <c r="X5" s="722" t="s">
        <v>10</v>
      </c>
      <c r="Y5" s="723" t="s">
        <v>11</v>
      </c>
      <c r="Z5" s="721" t="s">
        <v>9</v>
      </c>
      <c r="AA5" s="722" t="s">
        <v>10</v>
      </c>
      <c r="AB5" s="723" t="s">
        <v>11</v>
      </c>
      <c r="AC5" s="721" t="s">
        <v>9</v>
      </c>
      <c r="AD5" s="722" t="s">
        <v>10</v>
      </c>
      <c r="AE5" s="723" t="s">
        <v>11</v>
      </c>
      <c r="AF5" s="721" t="s">
        <v>9</v>
      </c>
      <c r="AG5" s="722" t="s">
        <v>10</v>
      </c>
      <c r="AH5" s="723" t="s">
        <v>11</v>
      </c>
      <c r="AI5" s="721" t="s">
        <v>9</v>
      </c>
      <c r="AJ5" s="722" t="s">
        <v>10</v>
      </c>
      <c r="AK5" s="723" t="s">
        <v>11</v>
      </c>
      <c r="AL5" s="721" t="s">
        <v>9</v>
      </c>
      <c r="AM5" s="722" t="s">
        <v>10</v>
      </c>
      <c r="AN5" s="723" t="s">
        <v>11</v>
      </c>
      <c r="AO5" s="721" t="s">
        <v>9</v>
      </c>
      <c r="AP5" s="722" t="s">
        <v>10</v>
      </c>
      <c r="AQ5" s="723" t="s">
        <v>11</v>
      </c>
      <c r="AR5" s="721" t="s">
        <v>9</v>
      </c>
      <c r="AS5" s="722" t="s">
        <v>10</v>
      </c>
      <c r="AT5" s="723" t="s">
        <v>11</v>
      </c>
      <c r="AU5" s="721" t="s">
        <v>9</v>
      </c>
      <c r="AV5" s="722" t="s">
        <v>10</v>
      </c>
      <c r="AW5" s="723" t="s">
        <v>11</v>
      </c>
      <c r="AX5" s="721" t="s">
        <v>9</v>
      </c>
      <c r="AY5" s="722" t="s">
        <v>10</v>
      </c>
      <c r="AZ5" s="723" t="s">
        <v>11</v>
      </c>
      <c r="BA5" s="721" t="s">
        <v>9</v>
      </c>
      <c r="BB5" s="722" t="s">
        <v>10</v>
      </c>
      <c r="BC5" s="723" t="s">
        <v>11</v>
      </c>
      <c r="BD5" s="721" t="s">
        <v>9</v>
      </c>
      <c r="BE5" s="722" t="s">
        <v>10</v>
      </c>
      <c r="BF5" s="723" t="s">
        <v>11</v>
      </c>
      <c r="BG5" s="721" t="s">
        <v>9</v>
      </c>
      <c r="BH5" s="722" t="s">
        <v>10</v>
      </c>
      <c r="BI5" s="723" t="s">
        <v>11</v>
      </c>
      <c r="BJ5" s="721" t="s">
        <v>9</v>
      </c>
      <c r="BK5" s="722" t="s">
        <v>10</v>
      </c>
      <c r="BL5" s="723" t="s">
        <v>11</v>
      </c>
      <c r="BM5" s="721" t="s">
        <v>9</v>
      </c>
      <c r="BN5" s="722" t="s">
        <v>10</v>
      </c>
      <c r="BO5" s="723" t="s">
        <v>11</v>
      </c>
      <c r="BP5" s="721" t="s">
        <v>9</v>
      </c>
      <c r="BQ5" s="722" t="s">
        <v>10</v>
      </c>
      <c r="BR5" s="723" t="s">
        <v>11</v>
      </c>
      <c r="BS5" s="721" t="s">
        <v>9</v>
      </c>
      <c r="BT5" s="722" t="s">
        <v>10</v>
      </c>
      <c r="BU5" s="723" t="s">
        <v>11</v>
      </c>
      <c r="BV5" s="721" t="s">
        <v>9</v>
      </c>
      <c r="BW5" s="722" t="s">
        <v>10</v>
      </c>
      <c r="BX5" s="723" t="s">
        <v>11</v>
      </c>
      <c r="BY5" s="721" t="s">
        <v>9</v>
      </c>
      <c r="BZ5" s="722" t="s">
        <v>10</v>
      </c>
      <c r="CA5" s="723" t="s">
        <v>11</v>
      </c>
    </row>
    <row r="6" spans="1:84" s="719" customFormat="1" ht="16.5" customHeight="1" thickBot="1">
      <c r="A6" s="1512"/>
      <c r="B6" s="1513"/>
      <c r="C6" s="1515"/>
      <c r="D6" s="1519"/>
      <c r="E6" s="1520"/>
      <c r="F6" s="1520"/>
      <c r="G6" s="1521"/>
      <c r="H6" s="1022" t="s">
        <v>14</v>
      </c>
      <c r="I6" s="728" t="s">
        <v>15</v>
      </c>
      <c r="J6" s="729" t="s">
        <v>70</v>
      </c>
      <c r="K6" s="727" t="s">
        <v>14</v>
      </c>
      <c r="L6" s="728" t="s">
        <v>15</v>
      </c>
      <c r="M6" s="729" t="s">
        <v>70</v>
      </c>
      <c r="N6" s="727" t="s">
        <v>14</v>
      </c>
      <c r="O6" s="728" t="s">
        <v>15</v>
      </c>
      <c r="P6" s="729" t="s">
        <v>70</v>
      </c>
      <c r="Q6" s="727" t="s">
        <v>14</v>
      </c>
      <c r="R6" s="728" t="s">
        <v>15</v>
      </c>
      <c r="S6" s="729" t="s">
        <v>70</v>
      </c>
      <c r="T6" s="727" t="s">
        <v>14</v>
      </c>
      <c r="U6" s="728" t="s">
        <v>15</v>
      </c>
      <c r="V6" s="729" t="s">
        <v>70</v>
      </c>
      <c r="W6" s="727" t="s">
        <v>14</v>
      </c>
      <c r="X6" s="728" t="s">
        <v>15</v>
      </c>
      <c r="Y6" s="729" t="s">
        <v>70</v>
      </c>
      <c r="Z6" s="727" t="s">
        <v>14</v>
      </c>
      <c r="AA6" s="728" t="s">
        <v>15</v>
      </c>
      <c r="AB6" s="729" t="s">
        <v>70</v>
      </c>
      <c r="AC6" s="727" t="s">
        <v>14</v>
      </c>
      <c r="AD6" s="728" t="s">
        <v>15</v>
      </c>
      <c r="AE6" s="729" t="s">
        <v>70</v>
      </c>
      <c r="AF6" s="727" t="s">
        <v>14</v>
      </c>
      <c r="AG6" s="728" t="s">
        <v>15</v>
      </c>
      <c r="AH6" s="729" t="s">
        <v>70</v>
      </c>
      <c r="AI6" s="727" t="s">
        <v>14</v>
      </c>
      <c r="AJ6" s="728" t="s">
        <v>15</v>
      </c>
      <c r="AK6" s="729" t="s">
        <v>70</v>
      </c>
      <c r="AL6" s="727" t="s">
        <v>14</v>
      </c>
      <c r="AM6" s="728" t="s">
        <v>15</v>
      </c>
      <c r="AN6" s="729" t="s">
        <v>70</v>
      </c>
      <c r="AO6" s="727" t="s">
        <v>14</v>
      </c>
      <c r="AP6" s="728" t="s">
        <v>15</v>
      </c>
      <c r="AQ6" s="729" t="s">
        <v>70</v>
      </c>
      <c r="AR6" s="727" t="s">
        <v>14</v>
      </c>
      <c r="AS6" s="728" t="s">
        <v>15</v>
      </c>
      <c r="AT6" s="729" t="s">
        <v>70</v>
      </c>
      <c r="AU6" s="727" t="s">
        <v>14</v>
      </c>
      <c r="AV6" s="728" t="s">
        <v>15</v>
      </c>
      <c r="AW6" s="729" t="s">
        <v>70</v>
      </c>
      <c r="AX6" s="727" t="s">
        <v>14</v>
      </c>
      <c r="AY6" s="728" t="s">
        <v>15</v>
      </c>
      <c r="AZ6" s="729" t="s">
        <v>70</v>
      </c>
      <c r="BA6" s="727" t="s">
        <v>14</v>
      </c>
      <c r="BB6" s="728" t="s">
        <v>15</v>
      </c>
      <c r="BC6" s="729" t="s">
        <v>70</v>
      </c>
      <c r="BD6" s="727" t="s">
        <v>14</v>
      </c>
      <c r="BE6" s="728" t="s">
        <v>15</v>
      </c>
      <c r="BF6" s="729" t="s">
        <v>70</v>
      </c>
      <c r="BG6" s="727" t="s">
        <v>14</v>
      </c>
      <c r="BH6" s="728" t="s">
        <v>15</v>
      </c>
      <c r="BI6" s="729" t="s">
        <v>70</v>
      </c>
      <c r="BJ6" s="727" t="s">
        <v>14</v>
      </c>
      <c r="BK6" s="728" t="s">
        <v>15</v>
      </c>
      <c r="BL6" s="729" t="s">
        <v>70</v>
      </c>
      <c r="BM6" s="727" t="s">
        <v>14</v>
      </c>
      <c r="BN6" s="728" t="s">
        <v>15</v>
      </c>
      <c r="BO6" s="729" t="s">
        <v>70</v>
      </c>
      <c r="BP6" s="727" t="s">
        <v>14</v>
      </c>
      <c r="BQ6" s="728" t="s">
        <v>15</v>
      </c>
      <c r="BR6" s="729" t="s">
        <v>70</v>
      </c>
      <c r="BS6" s="727" t="s">
        <v>14</v>
      </c>
      <c r="BT6" s="728" t="s">
        <v>15</v>
      </c>
      <c r="BU6" s="729" t="s">
        <v>70</v>
      </c>
      <c r="BV6" s="727" t="s">
        <v>14</v>
      </c>
      <c r="BW6" s="728" t="s">
        <v>15</v>
      </c>
      <c r="BX6" s="729" t="s">
        <v>70</v>
      </c>
      <c r="BY6" s="727" t="s">
        <v>14</v>
      </c>
      <c r="BZ6" s="728" t="s">
        <v>15</v>
      </c>
      <c r="CA6" s="729" t="s">
        <v>70</v>
      </c>
    </row>
    <row r="7" spans="1:84" s="710" customFormat="1" ht="16.5" customHeight="1">
      <c r="A7" s="1522" t="s">
        <v>20</v>
      </c>
      <c r="B7" s="1523"/>
      <c r="C7" s="1528">
        <v>6.3</v>
      </c>
      <c r="D7" s="1531" t="s">
        <v>18</v>
      </c>
      <c r="E7" s="1532"/>
      <c r="F7" s="1535" t="s">
        <v>216</v>
      </c>
      <c r="G7" s="1629"/>
      <c r="H7" s="959" t="s">
        <v>185</v>
      </c>
      <c r="I7" s="890" t="s">
        <v>185</v>
      </c>
      <c r="J7" s="889" t="s">
        <v>185</v>
      </c>
      <c r="K7" s="959" t="s">
        <v>185</v>
      </c>
      <c r="L7" s="890" t="s">
        <v>185</v>
      </c>
      <c r="M7" s="889" t="s">
        <v>185</v>
      </c>
      <c r="N7" s="959" t="s">
        <v>185</v>
      </c>
      <c r="O7" s="890" t="s">
        <v>185</v>
      </c>
      <c r="P7" s="889" t="s">
        <v>185</v>
      </c>
      <c r="Q7" s="959" t="s">
        <v>185</v>
      </c>
      <c r="R7" s="890" t="s">
        <v>185</v>
      </c>
      <c r="S7" s="889" t="s">
        <v>185</v>
      </c>
      <c r="T7" s="959" t="s">
        <v>185</v>
      </c>
      <c r="U7" s="890" t="s">
        <v>185</v>
      </c>
      <c r="V7" s="889" t="s">
        <v>185</v>
      </c>
      <c r="W7" s="959" t="s">
        <v>185</v>
      </c>
      <c r="X7" s="890" t="s">
        <v>185</v>
      </c>
      <c r="Y7" s="889" t="s">
        <v>185</v>
      </c>
      <c r="Z7" s="959" t="s">
        <v>185</v>
      </c>
      <c r="AA7" s="890" t="s">
        <v>185</v>
      </c>
      <c r="AB7" s="889" t="s">
        <v>185</v>
      </c>
      <c r="AC7" s="959" t="s">
        <v>185</v>
      </c>
      <c r="AD7" s="890" t="s">
        <v>185</v>
      </c>
      <c r="AE7" s="889" t="s">
        <v>185</v>
      </c>
      <c r="AF7" s="959" t="s">
        <v>185</v>
      </c>
      <c r="AG7" s="890" t="s">
        <v>185</v>
      </c>
      <c r="AH7" s="889" t="s">
        <v>185</v>
      </c>
      <c r="AI7" s="959" t="s">
        <v>185</v>
      </c>
      <c r="AJ7" s="890" t="s">
        <v>185</v>
      </c>
      <c r="AK7" s="889" t="s">
        <v>185</v>
      </c>
      <c r="AL7" s="959" t="s">
        <v>185</v>
      </c>
      <c r="AM7" s="890" t="s">
        <v>185</v>
      </c>
      <c r="AN7" s="889" t="s">
        <v>185</v>
      </c>
      <c r="AO7" s="959" t="s">
        <v>185</v>
      </c>
      <c r="AP7" s="890" t="s">
        <v>185</v>
      </c>
      <c r="AQ7" s="889" t="s">
        <v>185</v>
      </c>
      <c r="AR7" s="959" t="s">
        <v>185</v>
      </c>
      <c r="AS7" s="890" t="s">
        <v>185</v>
      </c>
      <c r="AT7" s="889" t="s">
        <v>185</v>
      </c>
      <c r="AU7" s="959" t="s">
        <v>185</v>
      </c>
      <c r="AV7" s="890" t="s">
        <v>185</v>
      </c>
      <c r="AW7" s="889" t="s">
        <v>185</v>
      </c>
      <c r="AX7" s="959" t="s">
        <v>185</v>
      </c>
      <c r="AY7" s="890" t="s">
        <v>185</v>
      </c>
      <c r="AZ7" s="889" t="s">
        <v>185</v>
      </c>
      <c r="BA7" s="959" t="s">
        <v>185</v>
      </c>
      <c r="BB7" s="890" t="s">
        <v>185</v>
      </c>
      <c r="BC7" s="889" t="s">
        <v>185</v>
      </c>
      <c r="BD7" s="959" t="s">
        <v>185</v>
      </c>
      <c r="BE7" s="890" t="s">
        <v>185</v>
      </c>
      <c r="BF7" s="889" t="s">
        <v>185</v>
      </c>
      <c r="BG7" s="959" t="s">
        <v>185</v>
      </c>
      <c r="BH7" s="890" t="s">
        <v>185</v>
      </c>
      <c r="BI7" s="889" t="s">
        <v>185</v>
      </c>
      <c r="BJ7" s="959" t="s">
        <v>185</v>
      </c>
      <c r="BK7" s="890" t="s">
        <v>185</v>
      </c>
      <c r="BL7" s="889" t="s">
        <v>185</v>
      </c>
      <c r="BM7" s="959" t="s">
        <v>185</v>
      </c>
      <c r="BN7" s="890" t="s">
        <v>185</v>
      </c>
      <c r="BO7" s="889" t="s">
        <v>185</v>
      </c>
      <c r="BP7" s="959" t="s">
        <v>185</v>
      </c>
      <c r="BQ7" s="890" t="s">
        <v>185</v>
      </c>
      <c r="BR7" s="889" t="s">
        <v>185</v>
      </c>
      <c r="BS7" s="959" t="s">
        <v>185</v>
      </c>
      <c r="BT7" s="890" t="s">
        <v>185</v>
      </c>
      <c r="BU7" s="889" t="s">
        <v>185</v>
      </c>
      <c r="BV7" s="959" t="s">
        <v>185</v>
      </c>
      <c r="BW7" s="890" t="s">
        <v>185</v>
      </c>
      <c r="BX7" s="889" t="s">
        <v>185</v>
      </c>
      <c r="BY7" s="959" t="s">
        <v>185</v>
      </c>
      <c r="BZ7" s="890" t="s">
        <v>185</v>
      </c>
      <c r="CA7" s="889" t="s">
        <v>185</v>
      </c>
      <c r="CB7" s="733"/>
      <c r="CC7" s="733"/>
      <c r="CE7" s="733"/>
      <c r="CF7" s="733"/>
    </row>
    <row r="8" spans="1:84" s="710" customFormat="1" ht="16.5" customHeight="1" thickBot="1">
      <c r="A8" s="1524"/>
      <c r="B8" s="1525"/>
      <c r="C8" s="1529"/>
      <c r="D8" s="1533"/>
      <c r="E8" s="1534"/>
      <c r="F8" s="1537" t="s">
        <v>338</v>
      </c>
      <c r="G8" s="1630"/>
      <c r="H8" s="1043" t="s">
        <v>185</v>
      </c>
      <c r="I8" s="1042" t="s">
        <v>185</v>
      </c>
      <c r="J8" s="1041" t="s">
        <v>185</v>
      </c>
      <c r="K8" s="1043" t="s">
        <v>185</v>
      </c>
      <c r="L8" s="1042" t="s">
        <v>185</v>
      </c>
      <c r="M8" s="1041" t="s">
        <v>185</v>
      </c>
      <c r="N8" s="1043" t="s">
        <v>185</v>
      </c>
      <c r="O8" s="1042" t="s">
        <v>185</v>
      </c>
      <c r="P8" s="1041" t="s">
        <v>185</v>
      </c>
      <c r="Q8" s="1043" t="s">
        <v>185</v>
      </c>
      <c r="R8" s="1042" t="s">
        <v>185</v>
      </c>
      <c r="S8" s="1041" t="s">
        <v>185</v>
      </c>
      <c r="T8" s="1043" t="s">
        <v>185</v>
      </c>
      <c r="U8" s="1042" t="s">
        <v>185</v>
      </c>
      <c r="V8" s="1041" t="s">
        <v>185</v>
      </c>
      <c r="W8" s="1043" t="s">
        <v>185</v>
      </c>
      <c r="X8" s="1042" t="s">
        <v>185</v>
      </c>
      <c r="Y8" s="1041" t="s">
        <v>185</v>
      </c>
      <c r="Z8" s="1043" t="s">
        <v>185</v>
      </c>
      <c r="AA8" s="1042" t="s">
        <v>185</v>
      </c>
      <c r="AB8" s="1041" t="s">
        <v>185</v>
      </c>
      <c r="AC8" s="1043" t="s">
        <v>185</v>
      </c>
      <c r="AD8" s="1042" t="s">
        <v>185</v>
      </c>
      <c r="AE8" s="1041" t="s">
        <v>185</v>
      </c>
      <c r="AF8" s="1043" t="s">
        <v>185</v>
      </c>
      <c r="AG8" s="1042" t="s">
        <v>185</v>
      </c>
      <c r="AH8" s="1041" t="s">
        <v>185</v>
      </c>
      <c r="AI8" s="1043" t="s">
        <v>185</v>
      </c>
      <c r="AJ8" s="1042" t="s">
        <v>185</v>
      </c>
      <c r="AK8" s="1041" t="s">
        <v>185</v>
      </c>
      <c r="AL8" s="1043" t="s">
        <v>185</v>
      </c>
      <c r="AM8" s="1042" t="s">
        <v>185</v>
      </c>
      <c r="AN8" s="1041" t="s">
        <v>185</v>
      </c>
      <c r="AO8" s="1043" t="s">
        <v>185</v>
      </c>
      <c r="AP8" s="1042" t="s">
        <v>185</v>
      </c>
      <c r="AQ8" s="1041" t="s">
        <v>185</v>
      </c>
      <c r="AR8" s="1043" t="s">
        <v>185</v>
      </c>
      <c r="AS8" s="1042" t="s">
        <v>185</v>
      </c>
      <c r="AT8" s="1041" t="s">
        <v>185</v>
      </c>
      <c r="AU8" s="1043" t="s">
        <v>185</v>
      </c>
      <c r="AV8" s="1042" t="s">
        <v>185</v>
      </c>
      <c r="AW8" s="1041" t="s">
        <v>185</v>
      </c>
      <c r="AX8" s="1043" t="s">
        <v>185</v>
      </c>
      <c r="AY8" s="1042" t="s">
        <v>185</v>
      </c>
      <c r="AZ8" s="1041" t="s">
        <v>185</v>
      </c>
      <c r="BA8" s="1043" t="s">
        <v>185</v>
      </c>
      <c r="BB8" s="1042" t="s">
        <v>185</v>
      </c>
      <c r="BC8" s="1041" t="s">
        <v>185</v>
      </c>
      <c r="BD8" s="1043" t="s">
        <v>185</v>
      </c>
      <c r="BE8" s="1042" t="s">
        <v>185</v>
      </c>
      <c r="BF8" s="1041" t="s">
        <v>185</v>
      </c>
      <c r="BG8" s="1043" t="s">
        <v>185</v>
      </c>
      <c r="BH8" s="1042" t="s">
        <v>185</v>
      </c>
      <c r="BI8" s="1041" t="s">
        <v>185</v>
      </c>
      <c r="BJ8" s="1043" t="s">
        <v>185</v>
      </c>
      <c r="BK8" s="1042" t="s">
        <v>185</v>
      </c>
      <c r="BL8" s="1041" t="s">
        <v>185</v>
      </c>
      <c r="BM8" s="1043" t="s">
        <v>185</v>
      </c>
      <c r="BN8" s="1042" t="s">
        <v>185</v>
      </c>
      <c r="BO8" s="1041" t="s">
        <v>185</v>
      </c>
      <c r="BP8" s="1043" t="s">
        <v>185</v>
      </c>
      <c r="BQ8" s="1042" t="s">
        <v>185</v>
      </c>
      <c r="BR8" s="1041" t="s">
        <v>185</v>
      </c>
      <c r="BS8" s="1043" t="s">
        <v>185</v>
      </c>
      <c r="BT8" s="1042" t="s">
        <v>185</v>
      </c>
      <c r="BU8" s="1041" t="s">
        <v>185</v>
      </c>
      <c r="BV8" s="1043" t="s">
        <v>185</v>
      </c>
      <c r="BW8" s="1042" t="s">
        <v>185</v>
      </c>
      <c r="BX8" s="1041" t="s">
        <v>185</v>
      </c>
      <c r="BY8" s="1043" t="s">
        <v>185</v>
      </c>
      <c r="BZ8" s="1042" t="s">
        <v>185</v>
      </c>
      <c r="CA8" s="1041" t="s">
        <v>185</v>
      </c>
      <c r="CB8" s="1020"/>
      <c r="CC8" s="1020"/>
      <c r="CE8" s="733"/>
      <c r="CF8" s="733"/>
    </row>
    <row r="9" spans="1:84" s="710" customFormat="1" ht="16.5" customHeight="1" thickBot="1">
      <c r="A9" s="1524"/>
      <c r="B9" s="1525"/>
      <c r="C9" s="1529"/>
      <c r="D9" s="1539" t="s">
        <v>21</v>
      </c>
      <c r="E9" s="1540"/>
      <c r="F9" s="1540"/>
      <c r="G9" s="1541"/>
      <c r="H9" s="1693" t="s">
        <v>185</v>
      </c>
      <c r="I9" s="1693"/>
      <c r="J9" s="1694"/>
      <c r="K9" s="1693" t="s">
        <v>185</v>
      </c>
      <c r="L9" s="1693"/>
      <c r="M9" s="1694"/>
      <c r="N9" s="1693" t="s">
        <v>185</v>
      </c>
      <c r="O9" s="1693"/>
      <c r="P9" s="1694"/>
      <c r="Q9" s="1693" t="s">
        <v>185</v>
      </c>
      <c r="R9" s="1693"/>
      <c r="S9" s="1694"/>
      <c r="T9" s="1693" t="s">
        <v>185</v>
      </c>
      <c r="U9" s="1693"/>
      <c r="V9" s="1694"/>
      <c r="W9" s="1693" t="s">
        <v>185</v>
      </c>
      <c r="X9" s="1693"/>
      <c r="Y9" s="1694"/>
      <c r="Z9" s="1693" t="s">
        <v>185</v>
      </c>
      <c r="AA9" s="1693"/>
      <c r="AB9" s="1694"/>
      <c r="AC9" s="1693" t="s">
        <v>185</v>
      </c>
      <c r="AD9" s="1693"/>
      <c r="AE9" s="1694"/>
      <c r="AF9" s="1693" t="s">
        <v>185</v>
      </c>
      <c r="AG9" s="1693"/>
      <c r="AH9" s="1694"/>
      <c r="AI9" s="1693" t="s">
        <v>185</v>
      </c>
      <c r="AJ9" s="1693"/>
      <c r="AK9" s="1694"/>
      <c r="AL9" s="1693" t="s">
        <v>185</v>
      </c>
      <c r="AM9" s="1693"/>
      <c r="AN9" s="1694"/>
      <c r="AO9" s="1693" t="s">
        <v>185</v>
      </c>
      <c r="AP9" s="1693"/>
      <c r="AQ9" s="1694"/>
      <c r="AR9" s="1693" t="s">
        <v>185</v>
      </c>
      <c r="AS9" s="1693"/>
      <c r="AT9" s="1694"/>
      <c r="AU9" s="1693" t="s">
        <v>185</v>
      </c>
      <c r="AV9" s="1693"/>
      <c r="AW9" s="1694"/>
      <c r="AX9" s="1693" t="s">
        <v>185</v>
      </c>
      <c r="AY9" s="1693"/>
      <c r="AZ9" s="1694"/>
      <c r="BA9" s="1693" t="s">
        <v>185</v>
      </c>
      <c r="BB9" s="1693"/>
      <c r="BC9" s="1694"/>
      <c r="BD9" s="1693" t="s">
        <v>185</v>
      </c>
      <c r="BE9" s="1693"/>
      <c r="BF9" s="1694"/>
      <c r="BG9" s="1693" t="s">
        <v>185</v>
      </c>
      <c r="BH9" s="1693"/>
      <c r="BI9" s="1694"/>
      <c r="BJ9" s="1693" t="s">
        <v>185</v>
      </c>
      <c r="BK9" s="1693"/>
      <c r="BL9" s="1694"/>
      <c r="BM9" s="1693" t="s">
        <v>185</v>
      </c>
      <c r="BN9" s="1693"/>
      <c r="BO9" s="1694"/>
      <c r="BP9" s="1693" t="s">
        <v>185</v>
      </c>
      <c r="BQ9" s="1693"/>
      <c r="BR9" s="1694"/>
      <c r="BS9" s="1693" t="s">
        <v>185</v>
      </c>
      <c r="BT9" s="1693"/>
      <c r="BU9" s="1694"/>
      <c r="BV9" s="1693" t="s">
        <v>185</v>
      </c>
      <c r="BW9" s="1693"/>
      <c r="BX9" s="1694"/>
      <c r="BY9" s="1693" t="s">
        <v>185</v>
      </c>
      <c r="BZ9" s="1693"/>
      <c r="CA9" s="1694"/>
    </row>
    <row r="10" spans="1:84" s="710" customFormat="1" ht="16.5" customHeight="1">
      <c r="A10" s="1524"/>
      <c r="B10" s="1525"/>
      <c r="C10" s="1529"/>
      <c r="D10" s="1554" t="s">
        <v>22</v>
      </c>
      <c r="E10" s="1523"/>
      <c r="F10" s="1535" t="s">
        <v>216</v>
      </c>
      <c r="G10" s="1629"/>
      <c r="H10" s="1687" t="s">
        <v>185</v>
      </c>
      <c r="I10" s="1688"/>
      <c r="J10" s="1689"/>
      <c r="K10" s="1687" t="s">
        <v>185</v>
      </c>
      <c r="L10" s="1688"/>
      <c r="M10" s="1689"/>
      <c r="N10" s="1687" t="s">
        <v>185</v>
      </c>
      <c r="O10" s="1688"/>
      <c r="P10" s="1689"/>
      <c r="Q10" s="1687" t="s">
        <v>185</v>
      </c>
      <c r="R10" s="1688"/>
      <c r="S10" s="1689"/>
      <c r="T10" s="1687" t="s">
        <v>185</v>
      </c>
      <c r="U10" s="1688"/>
      <c r="V10" s="1689"/>
      <c r="W10" s="1687" t="s">
        <v>185</v>
      </c>
      <c r="X10" s="1688"/>
      <c r="Y10" s="1689"/>
      <c r="Z10" s="1687" t="s">
        <v>185</v>
      </c>
      <c r="AA10" s="1688"/>
      <c r="AB10" s="1689"/>
      <c r="AC10" s="1687" t="s">
        <v>185</v>
      </c>
      <c r="AD10" s="1688"/>
      <c r="AE10" s="1689"/>
      <c r="AF10" s="1687" t="s">
        <v>185</v>
      </c>
      <c r="AG10" s="1688"/>
      <c r="AH10" s="1689"/>
      <c r="AI10" s="1687" t="s">
        <v>185</v>
      </c>
      <c r="AJ10" s="1688"/>
      <c r="AK10" s="1689"/>
      <c r="AL10" s="1687" t="s">
        <v>185</v>
      </c>
      <c r="AM10" s="1688"/>
      <c r="AN10" s="1689"/>
      <c r="AO10" s="1687" t="s">
        <v>185</v>
      </c>
      <c r="AP10" s="1688"/>
      <c r="AQ10" s="1689"/>
      <c r="AR10" s="1687" t="s">
        <v>185</v>
      </c>
      <c r="AS10" s="1688"/>
      <c r="AT10" s="1689"/>
      <c r="AU10" s="1687" t="s">
        <v>185</v>
      </c>
      <c r="AV10" s="1688"/>
      <c r="AW10" s="1689"/>
      <c r="AX10" s="1687" t="s">
        <v>185</v>
      </c>
      <c r="AY10" s="1688"/>
      <c r="AZ10" s="1689"/>
      <c r="BA10" s="1687" t="s">
        <v>185</v>
      </c>
      <c r="BB10" s="1688"/>
      <c r="BC10" s="1689"/>
      <c r="BD10" s="1687" t="s">
        <v>185</v>
      </c>
      <c r="BE10" s="1688"/>
      <c r="BF10" s="1689"/>
      <c r="BG10" s="1687" t="s">
        <v>185</v>
      </c>
      <c r="BH10" s="1688"/>
      <c r="BI10" s="1689"/>
      <c r="BJ10" s="1687" t="s">
        <v>185</v>
      </c>
      <c r="BK10" s="1688"/>
      <c r="BL10" s="1689"/>
      <c r="BM10" s="1687" t="s">
        <v>185</v>
      </c>
      <c r="BN10" s="1688"/>
      <c r="BO10" s="1689"/>
      <c r="BP10" s="1687" t="s">
        <v>185</v>
      </c>
      <c r="BQ10" s="1688"/>
      <c r="BR10" s="1689"/>
      <c r="BS10" s="1687" t="s">
        <v>185</v>
      </c>
      <c r="BT10" s="1688"/>
      <c r="BU10" s="1689"/>
      <c r="BV10" s="1687" t="s">
        <v>185</v>
      </c>
      <c r="BW10" s="1688"/>
      <c r="BX10" s="1689"/>
      <c r="BY10" s="1687" t="s">
        <v>185</v>
      </c>
      <c r="BZ10" s="1688"/>
      <c r="CA10" s="1689"/>
    </row>
    <row r="11" spans="1:84" s="710" customFormat="1" ht="16.5" customHeight="1" thickBot="1">
      <c r="A11" s="1524"/>
      <c r="B11" s="1525"/>
      <c r="C11" s="1529"/>
      <c r="D11" s="1526"/>
      <c r="E11" s="1527"/>
      <c r="F11" s="1537" t="s">
        <v>338</v>
      </c>
      <c r="G11" s="1630"/>
      <c r="H11" s="1690" t="s">
        <v>185</v>
      </c>
      <c r="I11" s="1691"/>
      <c r="J11" s="1692"/>
      <c r="K11" s="1690" t="s">
        <v>185</v>
      </c>
      <c r="L11" s="1691"/>
      <c r="M11" s="1692"/>
      <c r="N11" s="1690" t="s">
        <v>185</v>
      </c>
      <c r="O11" s="1691"/>
      <c r="P11" s="1692"/>
      <c r="Q11" s="1690" t="s">
        <v>185</v>
      </c>
      <c r="R11" s="1691"/>
      <c r="S11" s="1692"/>
      <c r="T11" s="1690" t="s">
        <v>185</v>
      </c>
      <c r="U11" s="1691"/>
      <c r="V11" s="1692"/>
      <c r="W11" s="1690" t="s">
        <v>185</v>
      </c>
      <c r="X11" s="1691"/>
      <c r="Y11" s="1692"/>
      <c r="Z11" s="1690" t="s">
        <v>185</v>
      </c>
      <c r="AA11" s="1691"/>
      <c r="AB11" s="1692"/>
      <c r="AC11" s="1690" t="s">
        <v>185</v>
      </c>
      <c r="AD11" s="1691"/>
      <c r="AE11" s="1692"/>
      <c r="AF11" s="1690" t="s">
        <v>185</v>
      </c>
      <c r="AG11" s="1691"/>
      <c r="AH11" s="1692"/>
      <c r="AI11" s="1690" t="s">
        <v>185</v>
      </c>
      <c r="AJ11" s="1691"/>
      <c r="AK11" s="1692"/>
      <c r="AL11" s="1690" t="s">
        <v>185</v>
      </c>
      <c r="AM11" s="1691"/>
      <c r="AN11" s="1692"/>
      <c r="AO11" s="1690" t="s">
        <v>185</v>
      </c>
      <c r="AP11" s="1691"/>
      <c r="AQ11" s="1692"/>
      <c r="AR11" s="1690" t="s">
        <v>185</v>
      </c>
      <c r="AS11" s="1691"/>
      <c r="AT11" s="1692"/>
      <c r="AU11" s="1690" t="s">
        <v>185</v>
      </c>
      <c r="AV11" s="1691"/>
      <c r="AW11" s="1692"/>
      <c r="AX11" s="1690" t="s">
        <v>185</v>
      </c>
      <c r="AY11" s="1691"/>
      <c r="AZ11" s="1692"/>
      <c r="BA11" s="1690" t="s">
        <v>185</v>
      </c>
      <c r="BB11" s="1691"/>
      <c r="BC11" s="1692"/>
      <c r="BD11" s="1690" t="s">
        <v>185</v>
      </c>
      <c r="BE11" s="1691"/>
      <c r="BF11" s="1692"/>
      <c r="BG11" s="1690" t="s">
        <v>185</v>
      </c>
      <c r="BH11" s="1691"/>
      <c r="BI11" s="1692"/>
      <c r="BJ11" s="1690" t="s">
        <v>185</v>
      </c>
      <c r="BK11" s="1691"/>
      <c r="BL11" s="1692"/>
      <c r="BM11" s="1690" t="s">
        <v>185</v>
      </c>
      <c r="BN11" s="1691"/>
      <c r="BO11" s="1692"/>
      <c r="BP11" s="1690" t="s">
        <v>185</v>
      </c>
      <c r="BQ11" s="1691"/>
      <c r="BR11" s="1692"/>
      <c r="BS11" s="1690" t="s">
        <v>185</v>
      </c>
      <c r="BT11" s="1691"/>
      <c r="BU11" s="1692"/>
      <c r="BV11" s="1690" t="s">
        <v>185</v>
      </c>
      <c r="BW11" s="1691"/>
      <c r="BX11" s="1692"/>
      <c r="BY11" s="1690" t="s">
        <v>185</v>
      </c>
      <c r="BZ11" s="1691"/>
      <c r="CA11" s="1692"/>
    </row>
    <row r="12" spans="1:84" s="710" customFormat="1" ht="16.5" customHeight="1" thickBot="1">
      <c r="A12" s="1679" t="s">
        <v>48</v>
      </c>
      <c r="B12" s="1680"/>
      <c r="C12" s="1683"/>
      <c r="D12" s="1040" t="s">
        <v>18</v>
      </c>
      <c r="E12" s="1039"/>
      <c r="F12" s="1038"/>
      <c r="G12" s="1037"/>
      <c r="H12" s="1036" t="s">
        <v>185</v>
      </c>
      <c r="I12" s="774" t="s">
        <v>185</v>
      </c>
      <c r="J12" s="775" t="s">
        <v>185</v>
      </c>
      <c r="K12" s="1036" t="s">
        <v>185</v>
      </c>
      <c r="L12" s="774" t="s">
        <v>185</v>
      </c>
      <c r="M12" s="775" t="s">
        <v>185</v>
      </c>
      <c r="N12" s="1036" t="s">
        <v>185</v>
      </c>
      <c r="O12" s="774" t="s">
        <v>185</v>
      </c>
      <c r="P12" s="775" t="s">
        <v>185</v>
      </c>
      <c r="Q12" s="1036" t="s">
        <v>185</v>
      </c>
      <c r="R12" s="774" t="s">
        <v>185</v>
      </c>
      <c r="S12" s="775" t="s">
        <v>185</v>
      </c>
      <c r="T12" s="1036" t="s">
        <v>185</v>
      </c>
      <c r="U12" s="774" t="s">
        <v>185</v>
      </c>
      <c r="V12" s="775" t="s">
        <v>185</v>
      </c>
      <c r="W12" s="1036" t="s">
        <v>185</v>
      </c>
      <c r="X12" s="774" t="s">
        <v>185</v>
      </c>
      <c r="Y12" s="775" t="s">
        <v>185</v>
      </c>
      <c r="Z12" s="1036" t="s">
        <v>185</v>
      </c>
      <c r="AA12" s="774" t="s">
        <v>185</v>
      </c>
      <c r="AB12" s="775" t="s">
        <v>185</v>
      </c>
      <c r="AC12" s="1036" t="s">
        <v>185</v>
      </c>
      <c r="AD12" s="774" t="s">
        <v>185</v>
      </c>
      <c r="AE12" s="775" t="s">
        <v>185</v>
      </c>
      <c r="AF12" s="1036" t="s">
        <v>185</v>
      </c>
      <c r="AG12" s="774" t="s">
        <v>185</v>
      </c>
      <c r="AH12" s="775" t="s">
        <v>185</v>
      </c>
      <c r="AI12" s="1036" t="s">
        <v>185</v>
      </c>
      <c r="AJ12" s="774" t="s">
        <v>185</v>
      </c>
      <c r="AK12" s="775" t="s">
        <v>185</v>
      </c>
      <c r="AL12" s="1036" t="s">
        <v>185</v>
      </c>
      <c r="AM12" s="774" t="s">
        <v>185</v>
      </c>
      <c r="AN12" s="775" t="s">
        <v>185</v>
      </c>
      <c r="AO12" s="1036" t="s">
        <v>185</v>
      </c>
      <c r="AP12" s="774" t="s">
        <v>185</v>
      </c>
      <c r="AQ12" s="775" t="s">
        <v>185</v>
      </c>
      <c r="AR12" s="1036" t="s">
        <v>185</v>
      </c>
      <c r="AS12" s="774" t="s">
        <v>185</v>
      </c>
      <c r="AT12" s="775" t="s">
        <v>185</v>
      </c>
      <c r="AU12" s="1036" t="s">
        <v>185</v>
      </c>
      <c r="AV12" s="774" t="s">
        <v>185</v>
      </c>
      <c r="AW12" s="775" t="s">
        <v>185</v>
      </c>
      <c r="AX12" s="1036" t="s">
        <v>185</v>
      </c>
      <c r="AY12" s="774" t="s">
        <v>185</v>
      </c>
      <c r="AZ12" s="775" t="s">
        <v>185</v>
      </c>
      <c r="BA12" s="1036" t="s">
        <v>185</v>
      </c>
      <c r="BB12" s="774" t="s">
        <v>185</v>
      </c>
      <c r="BC12" s="775" t="s">
        <v>185</v>
      </c>
      <c r="BD12" s="1036" t="s">
        <v>185</v>
      </c>
      <c r="BE12" s="774" t="s">
        <v>185</v>
      </c>
      <c r="BF12" s="775" t="s">
        <v>185</v>
      </c>
      <c r="BG12" s="1036" t="s">
        <v>185</v>
      </c>
      <c r="BH12" s="774" t="s">
        <v>185</v>
      </c>
      <c r="BI12" s="775" t="s">
        <v>185</v>
      </c>
      <c r="BJ12" s="1036" t="s">
        <v>185</v>
      </c>
      <c r="BK12" s="774" t="s">
        <v>185</v>
      </c>
      <c r="BL12" s="775" t="s">
        <v>185</v>
      </c>
      <c r="BM12" s="1036" t="s">
        <v>185</v>
      </c>
      <c r="BN12" s="774" t="s">
        <v>185</v>
      </c>
      <c r="BO12" s="775" t="s">
        <v>185</v>
      </c>
      <c r="BP12" s="1036" t="s">
        <v>185</v>
      </c>
      <c r="BQ12" s="774" t="s">
        <v>185</v>
      </c>
      <c r="BR12" s="775" t="s">
        <v>185</v>
      </c>
      <c r="BS12" s="1036" t="s">
        <v>185</v>
      </c>
      <c r="BT12" s="774" t="s">
        <v>185</v>
      </c>
      <c r="BU12" s="775" t="s">
        <v>185</v>
      </c>
      <c r="BV12" s="1036" t="s">
        <v>185</v>
      </c>
      <c r="BW12" s="774" t="s">
        <v>185</v>
      </c>
      <c r="BX12" s="775" t="s">
        <v>185</v>
      </c>
      <c r="BY12" s="1036" t="s">
        <v>185</v>
      </c>
      <c r="BZ12" s="774" t="s">
        <v>185</v>
      </c>
      <c r="CA12" s="775" t="s">
        <v>185</v>
      </c>
    </row>
    <row r="13" spans="1:84" s="710" customFormat="1" ht="16.5" customHeight="1" thickBot="1">
      <c r="A13" s="1681"/>
      <c r="B13" s="1682"/>
      <c r="C13" s="1684"/>
      <c r="D13" s="1035" t="s">
        <v>22</v>
      </c>
      <c r="E13" s="1034"/>
      <c r="F13" s="1033"/>
      <c r="G13" s="1032"/>
      <c r="H13" s="1693" t="s">
        <v>185</v>
      </c>
      <c r="I13" s="1693"/>
      <c r="J13" s="1694"/>
      <c r="K13" s="1693" t="s">
        <v>185</v>
      </c>
      <c r="L13" s="1693"/>
      <c r="M13" s="1694"/>
      <c r="N13" s="1693" t="s">
        <v>185</v>
      </c>
      <c r="O13" s="1693"/>
      <c r="P13" s="1694"/>
      <c r="Q13" s="1693" t="s">
        <v>185</v>
      </c>
      <c r="R13" s="1693"/>
      <c r="S13" s="1694"/>
      <c r="T13" s="1693" t="s">
        <v>185</v>
      </c>
      <c r="U13" s="1693"/>
      <c r="V13" s="1694"/>
      <c r="W13" s="1693" t="s">
        <v>185</v>
      </c>
      <c r="X13" s="1693"/>
      <c r="Y13" s="1694"/>
      <c r="Z13" s="1693" t="s">
        <v>185</v>
      </c>
      <c r="AA13" s="1693"/>
      <c r="AB13" s="1694"/>
      <c r="AC13" s="1693" t="s">
        <v>185</v>
      </c>
      <c r="AD13" s="1693"/>
      <c r="AE13" s="1694"/>
      <c r="AF13" s="1693" t="s">
        <v>185</v>
      </c>
      <c r="AG13" s="1693"/>
      <c r="AH13" s="1694"/>
      <c r="AI13" s="1693" t="s">
        <v>185</v>
      </c>
      <c r="AJ13" s="1693"/>
      <c r="AK13" s="1694"/>
      <c r="AL13" s="1693" t="s">
        <v>185</v>
      </c>
      <c r="AM13" s="1693"/>
      <c r="AN13" s="1694"/>
      <c r="AO13" s="1693" t="s">
        <v>185</v>
      </c>
      <c r="AP13" s="1693"/>
      <c r="AQ13" s="1694"/>
      <c r="AR13" s="1693" t="s">
        <v>185</v>
      </c>
      <c r="AS13" s="1693"/>
      <c r="AT13" s="1694"/>
      <c r="AU13" s="1693" t="s">
        <v>185</v>
      </c>
      <c r="AV13" s="1693"/>
      <c r="AW13" s="1694"/>
      <c r="AX13" s="1693" t="s">
        <v>185</v>
      </c>
      <c r="AY13" s="1693"/>
      <c r="AZ13" s="1694"/>
      <c r="BA13" s="1693" t="s">
        <v>185</v>
      </c>
      <c r="BB13" s="1693"/>
      <c r="BC13" s="1694"/>
      <c r="BD13" s="1693" t="s">
        <v>185</v>
      </c>
      <c r="BE13" s="1693"/>
      <c r="BF13" s="1694"/>
      <c r="BG13" s="1693" t="s">
        <v>185</v>
      </c>
      <c r="BH13" s="1693"/>
      <c r="BI13" s="1694"/>
      <c r="BJ13" s="1693" t="s">
        <v>185</v>
      </c>
      <c r="BK13" s="1693"/>
      <c r="BL13" s="1694"/>
      <c r="BM13" s="1693" t="s">
        <v>185</v>
      </c>
      <c r="BN13" s="1693"/>
      <c r="BO13" s="1694"/>
      <c r="BP13" s="1693" t="s">
        <v>185</v>
      </c>
      <c r="BQ13" s="1693"/>
      <c r="BR13" s="1694"/>
      <c r="BS13" s="1693" t="s">
        <v>185</v>
      </c>
      <c r="BT13" s="1693"/>
      <c r="BU13" s="1694"/>
      <c r="BV13" s="1693" t="s">
        <v>185</v>
      </c>
      <c r="BW13" s="1693"/>
      <c r="BX13" s="1694"/>
      <c r="BY13" s="1693" t="s">
        <v>185</v>
      </c>
      <c r="BZ13" s="1693"/>
      <c r="CA13" s="1694"/>
    </row>
    <row r="14" spans="1:84" s="710" customFormat="1" ht="16.5" customHeight="1">
      <c r="A14" s="1554" t="s">
        <v>187</v>
      </c>
      <c r="B14" s="1571"/>
      <c r="C14" s="1523"/>
      <c r="D14" s="1031"/>
      <c r="E14" s="1030"/>
      <c r="F14" s="1685" t="s">
        <v>216</v>
      </c>
      <c r="G14" s="1685"/>
      <c r="H14" s="891" t="s">
        <v>185</v>
      </c>
      <c r="I14" s="890" t="s">
        <v>185</v>
      </c>
      <c r="J14" s="889" t="s">
        <v>185</v>
      </c>
      <c r="K14" s="891" t="s">
        <v>185</v>
      </c>
      <c r="L14" s="890" t="s">
        <v>185</v>
      </c>
      <c r="M14" s="889" t="s">
        <v>185</v>
      </c>
      <c r="N14" s="891" t="s">
        <v>185</v>
      </c>
      <c r="O14" s="890" t="s">
        <v>185</v>
      </c>
      <c r="P14" s="889" t="s">
        <v>185</v>
      </c>
      <c r="Q14" s="891" t="s">
        <v>185</v>
      </c>
      <c r="R14" s="890" t="s">
        <v>185</v>
      </c>
      <c r="S14" s="889" t="s">
        <v>185</v>
      </c>
      <c r="T14" s="891" t="s">
        <v>185</v>
      </c>
      <c r="U14" s="890" t="s">
        <v>185</v>
      </c>
      <c r="V14" s="889" t="s">
        <v>185</v>
      </c>
      <c r="W14" s="891" t="s">
        <v>185</v>
      </c>
      <c r="X14" s="890" t="s">
        <v>185</v>
      </c>
      <c r="Y14" s="889" t="s">
        <v>185</v>
      </c>
      <c r="Z14" s="891" t="s">
        <v>185</v>
      </c>
      <c r="AA14" s="890" t="s">
        <v>185</v>
      </c>
      <c r="AB14" s="889" t="s">
        <v>185</v>
      </c>
      <c r="AC14" s="891" t="s">
        <v>185</v>
      </c>
      <c r="AD14" s="890" t="s">
        <v>185</v>
      </c>
      <c r="AE14" s="889" t="s">
        <v>185</v>
      </c>
      <c r="AF14" s="891" t="s">
        <v>185</v>
      </c>
      <c r="AG14" s="890" t="s">
        <v>185</v>
      </c>
      <c r="AH14" s="889" t="s">
        <v>185</v>
      </c>
      <c r="AI14" s="891" t="s">
        <v>185</v>
      </c>
      <c r="AJ14" s="890" t="s">
        <v>185</v>
      </c>
      <c r="AK14" s="889" t="s">
        <v>185</v>
      </c>
      <c r="AL14" s="891" t="s">
        <v>185</v>
      </c>
      <c r="AM14" s="890" t="s">
        <v>185</v>
      </c>
      <c r="AN14" s="889" t="s">
        <v>185</v>
      </c>
      <c r="AO14" s="891" t="s">
        <v>185</v>
      </c>
      <c r="AP14" s="890" t="s">
        <v>185</v>
      </c>
      <c r="AQ14" s="889" t="s">
        <v>185</v>
      </c>
      <c r="AR14" s="891" t="s">
        <v>185</v>
      </c>
      <c r="AS14" s="890" t="s">
        <v>185</v>
      </c>
      <c r="AT14" s="889" t="s">
        <v>185</v>
      </c>
      <c r="AU14" s="891" t="s">
        <v>185</v>
      </c>
      <c r="AV14" s="890" t="s">
        <v>185</v>
      </c>
      <c r="AW14" s="889" t="s">
        <v>185</v>
      </c>
      <c r="AX14" s="891" t="s">
        <v>185</v>
      </c>
      <c r="AY14" s="890" t="s">
        <v>185</v>
      </c>
      <c r="AZ14" s="889" t="s">
        <v>185</v>
      </c>
      <c r="BA14" s="891" t="s">
        <v>185</v>
      </c>
      <c r="BB14" s="890" t="s">
        <v>185</v>
      </c>
      <c r="BC14" s="889" t="s">
        <v>185</v>
      </c>
      <c r="BD14" s="891" t="s">
        <v>185</v>
      </c>
      <c r="BE14" s="890" t="s">
        <v>185</v>
      </c>
      <c r="BF14" s="889" t="s">
        <v>185</v>
      </c>
      <c r="BG14" s="891" t="s">
        <v>185</v>
      </c>
      <c r="BH14" s="890" t="s">
        <v>185</v>
      </c>
      <c r="BI14" s="889" t="s">
        <v>185</v>
      </c>
      <c r="BJ14" s="891" t="s">
        <v>185</v>
      </c>
      <c r="BK14" s="890" t="s">
        <v>185</v>
      </c>
      <c r="BL14" s="889" t="s">
        <v>185</v>
      </c>
      <c r="BM14" s="891" t="s">
        <v>185</v>
      </c>
      <c r="BN14" s="890" t="s">
        <v>185</v>
      </c>
      <c r="BO14" s="889" t="s">
        <v>185</v>
      </c>
      <c r="BP14" s="891" t="s">
        <v>185</v>
      </c>
      <c r="BQ14" s="890" t="s">
        <v>185</v>
      </c>
      <c r="BR14" s="889" t="s">
        <v>185</v>
      </c>
      <c r="BS14" s="891" t="s">
        <v>185</v>
      </c>
      <c r="BT14" s="890" t="s">
        <v>185</v>
      </c>
      <c r="BU14" s="889" t="s">
        <v>185</v>
      </c>
      <c r="BV14" s="891" t="s">
        <v>185</v>
      </c>
      <c r="BW14" s="890" t="s">
        <v>185</v>
      </c>
      <c r="BX14" s="889" t="s">
        <v>185</v>
      </c>
      <c r="BY14" s="891" t="s">
        <v>185</v>
      </c>
      <c r="BZ14" s="890" t="s">
        <v>185</v>
      </c>
      <c r="CA14" s="889" t="s">
        <v>185</v>
      </c>
    </row>
    <row r="15" spans="1:84" s="710" customFormat="1" ht="16.5" customHeight="1" thickBot="1">
      <c r="A15" s="1524"/>
      <c r="B15" s="1641"/>
      <c r="C15" s="1525"/>
      <c r="D15" s="1031"/>
      <c r="E15" s="1030"/>
      <c r="F15" s="1686" t="s">
        <v>338</v>
      </c>
      <c r="G15" s="1686"/>
      <c r="H15" s="738" t="s">
        <v>185</v>
      </c>
      <c r="I15" s="739" t="s">
        <v>185</v>
      </c>
      <c r="J15" s="1029" t="s">
        <v>185</v>
      </c>
      <c r="K15" s="738" t="s">
        <v>185</v>
      </c>
      <c r="L15" s="739" t="s">
        <v>185</v>
      </c>
      <c r="M15" s="1029" t="s">
        <v>185</v>
      </c>
      <c r="N15" s="738" t="s">
        <v>185</v>
      </c>
      <c r="O15" s="739" t="s">
        <v>185</v>
      </c>
      <c r="P15" s="1029" t="s">
        <v>185</v>
      </c>
      <c r="Q15" s="738" t="s">
        <v>185</v>
      </c>
      <c r="R15" s="739" t="s">
        <v>185</v>
      </c>
      <c r="S15" s="1029" t="s">
        <v>185</v>
      </c>
      <c r="T15" s="738" t="s">
        <v>185</v>
      </c>
      <c r="U15" s="739" t="s">
        <v>185</v>
      </c>
      <c r="V15" s="1029" t="s">
        <v>185</v>
      </c>
      <c r="W15" s="738" t="s">
        <v>185</v>
      </c>
      <c r="X15" s="739" t="s">
        <v>185</v>
      </c>
      <c r="Y15" s="1029" t="s">
        <v>185</v>
      </c>
      <c r="Z15" s="738" t="s">
        <v>185</v>
      </c>
      <c r="AA15" s="739" t="s">
        <v>185</v>
      </c>
      <c r="AB15" s="1029" t="s">
        <v>185</v>
      </c>
      <c r="AC15" s="738" t="s">
        <v>185</v>
      </c>
      <c r="AD15" s="739" t="s">
        <v>185</v>
      </c>
      <c r="AE15" s="1029" t="s">
        <v>185</v>
      </c>
      <c r="AF15" s="738" t="s">
        <v>185</v>
      </c>
      <c r="AG15" s="739" t="s">
        <v>185</v>
      </c>
      <c r="AH15" s="1029" t="s">
        <v>185</v>
      </c>
      <c r="AI15" s="738" t="s">
        <v>185</v>
      </c>
      <c r="AJ15" s="739" t="s">
        <v>185</v>
      </c>
      <c r="AK15" s="1029" t="s">
        <v>185</v>
      </c>
      <c r="AL15" s="738" t="s">
        <v>185</v>
      </c>
      <c r="AM15" s="739" t="s">
        <v>185</v>
      </c>
      <c r="AN15" s="1029" t="s">
        <v>185</v>
      </c>
      <c r="AO15" s="738" t="s">
        <v>185</v>
      </c>
      <c r="AP15" s="739" t="s">
        <v>185</v>
      </c>
      <c r="AQ15" s="1029" t="s">
        <v>185</v>
      </c>
      <c r="AR15" s="738" t="s">
        <v>185</v>
      </c>
      <c r="AS15" s="739" t="s">
        <v>185</v>
      </c>
      <c r="AT15" s="1029" t="s">
        <v>185</v>
      </c>
      <c r="AU15" s="738" t="s">
        <v>185</v>
      </c>
      <c r="AV15" s="739" t="s">
        <v>185</v>
      </c>
      <c r="AW15" s="1029" t="s">
        <v>185</v>
      </c>
      <c r="AX15" s="738" t="s">
        <v>185</v>
      </c>
      <c r="AY15" s="739" t="s">
        <v>185</v>
      </c>
      <c r="AZ15" s="1029" t="s">
        <v>185</v>
      </c>
      <c r="BA15" s="738" t="s">
        <v>185</v>
      </c>
      <c r="BB15" s="739" t="s">
        <v>185</v>
      </c>
      <c r="BC15" s="1029" t="s">
        <v>185</v>
      </c>
      <c r="BD15" s="738" t="s">
        <v>185</v>
      </c>
      <c r="BE15" s="739" t="s">
        <v>185</v>
      </c>
      <c r="BF15" s="1029" t="s">
        <v>185</v>
      </c>
      <c r="BG15" s="738" t="s">
        <v>185</v>
      </c>
      <c r="BH15" s="739" t="s">
        <v>185</v>
      </c>
      <c r="BI15" s="1029" t="s">
        <v>185</v>
      </c>
      <c r="BJ15" s="738" t="s">
        <v>185</v>
      </c>
      <c r="BK15" s="739" t="s">
        <v>185</v>
      </c>
      <c r="BL15" s="1029" t="s">
        <v>185</v>
      </c>
      <c r="BM15" s="738" t="s">
        <v>185</v>
      </c>
      <c r="BN15" s="739" t="s">
        <v>185</v>
      </c>
      <c r="BO15" s="1029" t="s">
        <v>185</v>
      </c>
      <c r="BP15" s="738" t="s">
        <v>185</v>
      </c>
      <c r="BQ15" s="739" t="s">
        <v>185</v>
      </c>
      <c r="BR15" s="1029" t="s">
        <v>185</v>
      </c>
      <c r="BS15" s="738" t="s">
        <v>185</v>
      </c>
      <c r="BT15" s="739" t="s">
        <v>185</v>
      </c>
      <c r="BU15" s="1029" t="s">
        <v>185</v>
      </c>
      <c r="BV15" s="738" t="s">
        <v>185</v>
      </c>
      <c r="BW15" s="739" t="s">
        <v>185</v>
      </c>
      <c r="BX15" s="1029" t="s">
        <v>185</v>
      </c>
      <c r="BY15" s="738" t="s">
        <v>185</v>
      </c>
      <c r="BZ15" s="739" t="s">
        <v>185</v>
      </c>
      <c r="CA15" s="1029" t="s">
        <v>185</v>
      </c>
    </row>
    <row r="16" spans="1:84" s="710" customFormat="1" ht="16.5" customHeight="1" thickBot="1">
      <c r="A16" s="737" t="s">
        <v>272</v>
      </c>
      <c r="B16" s="1028" t="s">
        <v>185</v>
      </c>
      <c r="C16" s="1027"/>
      <c r="D16" s="737" t="s">
        <v>271</v>
      </c>
      <c r="E16" s="1695" t="s">
        <v>185</v>
      </c>
      <c r="F16" s="1695"/>
      <c r="G16" s="102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56"/>
      <c r="AQ16" s="755"/>
      <c r="AR16" s="756"/>
      <c r="AS16" s="756"/>
      <c r="AT16" s="756"/>
      <c r="AU16" s="756"/>
      <c r="AV16" s="756"/>
      <c r="AW16" s="756"/>
      <c r="AX16" s="756"/>
      <c r="AY16" s="756"/>
      <c r="AZ16" s="756"/>
      <c r="BA16" s="756"/>
      <c r="BB16" s="756"/>
      <c r="BC16" s="756"/>
      <c r="BD16" s="756"/>
      <c r="BE16" s="756"/>
      <c r="BF16" s="756"/>
      <c r="BG16" s="756"/>
      <c r="BH16" s="756"/>
      <c r="BI16" s="756"/>
      <c r="BJ16" s="756"/>
      <c r="BK16" s="756"/>
      <c r="BL16" s="756"/>
      <c r="BM16" s="756"/>
      <c r="BN16" s="756"/>
      <c r="BO16" s="756"/>
      <c r="BP16" s="756"/>
      <c r="BQ16" s="756"/>
      <c r="BR16" s="756"/>
      <c r="BS16" s="756"/>
      <c r="BT16" s="756"/>
      <c r="BU16" s="756"/>
      <c r="BV16" s="756"/>
      <c r="BW16" s="756"/>
      <c r="BX16" s="756"/>
      <c r="BY16" s="756"/>
      <c r="BZ16" s="756"/>
      <c r="CA16" s="755"/>
    </row>
    <row r="17" spans="1:81" s="710" customFormat="1" ht="16.5" customHeight="1" thickBot="1">
      <c r="A17" s="1025"/>
      <c r="B17" s="758"/>
      <c r="C17" s="758"/>
      <c r="D17" s="759"/>
      <c r="E17" s="760"/>
      <c r="F17" s="759"/>
      <c r="G17" s="1024"/>
      <c r="H17" s="761"/>
      <c r="I17" s="759"/>
      <c r="J17" s="759"/>
      <c r="K17" s="761"/>
      <c r="L17" s="759"/>
      <c r="M17" s="759"/>
      <c r="N17" s="761"/>
      <c r="O17" s="759"/>
      <c r="P17" s="759"/>
      <c r="Q17" s="761"/>
      <c r="R17" s="759"/>
      <c r="S17" s="759"/>
      <c r="T17" s="761"/>
      <c r="U17" s="759"/>
      <c r="V17" s="759"/>
      <c r="W17" s="761"/>
      <c r="X17" s="759"/>
      <c r="Y17" s="759"/>
      <c r="Z17" s="761"/>
      <c r="AA17" s="759"/>
      <c r="AB17" s="759"/>
      <c r="AC17" s="761"/>
      <c r="AD17" s="759"/>
      <c r="AE17" s="759"/>
      <c r="AF17" s="761"/>
      <c r="AG17" s="759"/>
      <c r="AH17" s="759"/>
      <c r="AI17" s="761"/>
      <c r="AJ17" s="759"/>
      <c r="AK17" s="759"/>
      <c r="AL17" s="761"/>
      <c r="AM17" s="759"/>
      <c r="AN17" s="759"/>
      <c r="AO17" s="761"/>
      <c r="AP17" s="759"/>
      <c r="AQ17" s="759"/>
      <c r="AR17" s="761"/>
      <c r="AS17" s="759"/>
      <c r="AT17" s="759"/>
      <c r="AU17" s="761"/>
      <c r="AV17" s="759"/>
      <c r="AW17" s="759"/>
      <c r="AX17" s="761"/>
      <c r="AY17" s="759"/>
      <c r="AZ17" s="759"/>
      <c r="BA17" s="761"/>
      <c r="BB17" s="759"/>
      <c r="BC17" s="759"/>
      <c r="BD17" s="761"/>
      <c r="BE17" s="759"/>
      <c r="BF17" s="759"/>
      <c r="BG17" s="761"/>
      <c r="BH17" s="759"/>
      <c r="BI17" s="759"/>
      <c r="BJ17" s="761"/>
      <c r="BK17" s="759"/>
      <c r="BL17" s="759"/>
      <c r="BM17" s="761"/>
      <c r="BN17" s="759"/>
      <c r="BO17" s="759"/>
      <c r="BP17" s="761"/>
      <c r="BQ17" s="759"/>
      <c r="BR17" s="759"/>
      <c r="BS17" s="761"/>
      <c r="BT17" s="759"/>
      <c r="BU17" s="759"/>
      <c r="BV17" s="761"/>
      <c r="BW17" s="759"/>
      <c r="BX17" s="759"/>
      <c r="BY17" s="761"/>
      <c r="BZ17" s="759"/>
      <c r="CA17" s="759"/>
    </row>
    <row r="18" spans="1:81" s="710" customFormat="1" ht="16.5" customHeight="1">
      <c r="A18" s="1563" t="s">
        <v>28</v>
      </c>
      <c r="B18" s="1564"/>
      <c r="C18" s="1564"/>
      <c r="D18" s="1555" t="s">
        <v>29</v>
      </c>
      <c r="E18" s="1556"/>
      <c r="F18" s="1556" t="s">
        <v>30</v>
      </c>
      <c r="G18" s="1557"/>
      <c r="H18" s="1023" t="s">
        <v>9</v>
      </c>
      <c r="I18" s="722" t="s">
        <v>10</v>
      </c>
      <c r="J18" s="723" t="s">
        <v>11</v>
      </c>
      <c r="K18" s="721" t="s">
        <v>9</v>
      </c>
      <c r="L18" s="722" t="s">
        <v>10</v>
      </c>
      <c r="M18" s="723" t="s">
        <v>11</v>
      </c>
      <c r="N18" s="721" t="s">
        <v>9</v>
      </c>
      <c r="O18" s="722" t="s">
        <v>10</v>
      </c>
      <c r="P18" s="723" t="s">
        <v>11</v>
      </c>
      <c r="Q18" s="721" t="s">
        <v>9</v>
      </c>
      <c r="R18" s="722" t="s">
        <v>10</v>
      </c>
      <c r="S18" s="723" t="s">
        <v>11</v>
      </c>
      <c r="T18" s="721" t="s">
        <v>9</v>
      </c>
      <c r="U18" s="722" t="s">
        <v>10</v>
      </c>
      <c r="V18" s="723" t="s">
        <v>11</v>
      </c>
      <c r="W18" s="721" t="s">
        <v>9</v>
      </c>
      <c r="X18" s="722" t="s">
        <v>10</v>
      </c>
      <c r="Y18" s="723" t="s">
        <v>11</v>
      </c>
      <c r="Z18" s="721" t="s">
        <v>9</v>
      </c>
      <c r="AA18" s="722" t="s">
        <v>10</v>
      </c>
      <c r="AB18" s="723" t="s">
        <v>11</v>
      </c>
      <c r="AC18" s="721" t="s">
        <v>9</v>
      </c>
      <c r="AD18" s="722" t="s">
        <v>10</v>
      </c>
      <c r="AE18" s="723" t="s">
        <v>11</v>
      </c>
      <c r="AF18" s="721" t="s">
        <v>9</v>
      </c>
      <c r="AG18" s="722" t="s">
        <v>10</v>
      </c>
      <c r="AH18" s="723" t="s">
        <v>11</v>
      </c>
      <c r="AI18" s="721" t="s">
        <v>9</v>
      </c>
      <c r="AJ18" s="722" t="s">
        <v>10</v>
      </c>
      <c r="AK18" s="723" t="s">
        <v>11</v>
      </c>
      <c r="AL18" s="721" t="s">
        <v>9</v>
      </c>
      <c r="AM18" s="722" t="s">
        <v>10</v>
      </c>
      <c r="AN18" s="723" t="s">
        <v>11</v>
      </c>
      <c r="AO18" s="721" t="s">
        <v>9</v>
      </c>
      <c r="AP18" s="722" t="s">
        <v>10</v>
      </c>
      <c r="AQ18" s="723" t="s">
        <v>11</v>
      </c>
      <c r="AR18" s="721" t="s">
        <v>9</v>
      </c>
      <c r="AS18" s="722" t="s">
        <v>10</v>
      </c>
      <c r="AT18" s="723" t="s">
        <v>11</v>
      </c>
      <c r="AU18" s="721" t="s">
        <v>9</v>
      </c>
      <c r="AV18" s="722" t="s">
        <v>10</v>
      </c>
      <c r="AW18" s="723" t="s">
        <v>11</v>
      </c>
      <c r="AX18" s="721" t="s">
        <v>9</v>
      </c>
      <c r="AY18" s="722" t="s">
        <v>10</v>
      </c>
      <c r="AZ18" s="723" t="s">
        <v>11</v>
      </c>
      <c r="BA18" s="721" t="s">
        <v>9</v>
      </c>
      <c r="BB18" s="722" t="s">
        <v>10</v>
      </c>
      <c r="BC18" s="723" t="s">
        <v>11</v>
      </c>
      <c r="BD18" s="721" t="s">
        <v>9</v>
      </c>
      <c r="BE18" s="722" t="s">
        <v>10</v>
      </c>
      <c r="BF18" s="723" t="s">
        <v>11</v>
      </c>
      <c r="BG18" s="721" t="s">
        <v>9</v>
      </c>
      <c r="BH18" s="722" t="s">
        <v>10</v>
      </c>
      <c r="BI18" s="723" t="s">
        <v>11</v>
      </c>
      <c r="BJ18" s="721" t="s">
        <v>9</v>
      </c>
      <c r="BK18" s="722" t="s">
        <v>10</v>
      </c>
      <c r="BL18" s="723" t="s">
        <v>11</v>
      </c>
      <c r="BM18" s="721" t="s">
        <v>9</v>
      </c>
      <c r="BN18" s="722" t="s">
        <v>10</v>
      </c>
      <c r="BO18" s="723" t="s">
        <v>11</v>
      </c>
      <c r="BP18" s="721" t="s">
        <v>9</v>
      </c>
      <c r="BQ18" s="722" t="s">
        <v>10</v>
      </c>
      <c r="BR18" s="723" t="s">
        <v>11</v>
      </c>
      <c r="BS18" s="721" t="s">
        <v>9</v>
      </c>
      <c r="BT18" s="722" t="s">
        <v>10</v>
      </c>
      <c r="BU18" s="723" t="s">
        <v>11</v>
      </c>
      <c r="BV18" s="721" t="s">
        <v>9</v>
      </c>
      <c r="BW18" s="722" t="s">
        <v>10</v>
      </c>
      <c r="BX18" s="723" t="s">
        <v>11</v>
      </c>
      <c r="BY18" s="721" t="s">
        <v>9</v>
      </c>
      <c r="BZ18" s="722" t="s">
        <v>10</v>
      </c>
      <c r="CA18" s="723" t="s">
        <v>11</v>
      </c>
    </row>
    <row r="19" spans="1:81" s="710" customFormat="1" ht="16.5" customHeight="1" thickBot="1">
      <c r="A19" s="1580" t="s">
        <v>344</v>
      </c>
      <c r="B19" s="1581"/>
      <c r="C19" s="1581"/>
      <c r="D19" s="762" t="s">
        <v>32</v>
      </c>
      <c r="E19" s="763" t="s">
        <v>33</v>
      </c>
      <c r="F19" s="764" t="s">
        <v>32</v>
      </c>
      <c r="G19" s="765" t="s">
        <v>33</v>
      </c>
      <c r="H19" s="1022" t="s">
        <v>14</v>
      </c>
      <c r="I19" s="728" t="s">
        <v>15</v>
      </c>
      <c r="J19" s="729" t="s">
        <v>70</v>
      </c>
      <c r="K19" s="727" t="s">
        <v>14</v>
      </c>
      <c r="L19" s="728" t="s">
        <v>15</v>
      </c>
      <c r="M19" s="729" t="s">
        <v>70</v>
      </c>
      <c r="N19" s="727" t="s">
        <v>14</v>
      </c>
      <c r="O19" s="728" t="s">
        <v>15</v>
      </c>
      <c r="P19" s="729" t="s">
        <v>70</v>
      </c>
      <c r="Q19" s="727" t="s">
        <v>14</v>
      </c>
      <c r="R19" s="728" t="s">
        <v>15</v>
      </c>
      <c r="S19" s="729" t="s">
        <v>70</v>
      </c>
      <c r="T19" s="727" t="s">
        <v>14</v>
      </c>
      <c r="U19" s="728" t="s">
        <v>15</v>
      </c>
      <c r="V19" s="729" t="s">
        <v>70</v>
      </c>
      <c r="W19" s="727" t="s">
        <v>14</v>
      </c>
      <c r="X19" s="728" t="s">
        <v>15</v>
      </c>
      <c r="Y19" s="729" t="s">
        <v>70</v>
      </c>
      <c r="Z19" s="727" t="s">
        <v>14</v>
      </c>
      <c r="AA19" s="728" t="s">
        <v>15</v>
      </c>
      <c r="AB19" s="729" t="s">
        <v>70</v>
      </c>
      <c r="AC19" s="727" t="s">
        <v>14</v>
      </c>
      <c r="AD19" s="728" t="s">
        <v>15</v>
      </c>
      <c r="AE19" s="729" t="s">
        <v>70</v>
      </c>
      <c r="AF19" s="727" t="s">
        <v>14</v>
      </c>
      <c r="AG19" s="728" t="s">
        <v>15</v>
      </c>
      <c r="AH19" s="729" t="s">
        <v>70</v>
      </c>
      <c r="AI19" s="727" t="s">
        <v>14</v>
      </c>
      <c r="AJ19" s="728" t="s">
        <v>15</v>
      </c>
      <c r="AK19" s="729" t="s">
        <v>70</v>
      </c>
      <c r="AL19" s="727" t="s">
        <v>14</v>
      </c>
      <c r="AM19" s="728" t="s">
        <v>15</v>
      </c>
      <c r="AN19" s="729" t="s">
        <v>70</v>
      </c>
      <c r="AO19" s="727" t="s">
        <v>14</v>
      </c>
      <c r="AP19" s="728" t="s">
        <v>15</v>
      </c>
      <c r="AQ19" s="729" t="s">
        <v>70</v>
      </c>
      <c r="AR19" s="727" t="s">
        <v>14</v>
      </c>
      <c r="AS19" s="728" t="s">
        <v>15</v>
      </c>
      <c r="AT19" s="729" t="s">
        <v>70</v>
      </c>
      <c r="AU19" s="727" t="s">
        <v>14</v>
      </c>
      <c r="AV19" s="728" t="s">
        <v>15</v>
      </c>
      <c r="AW19" s="729" t="s">
        <v>70</v>
      </c>
      <c r="AX19" s="727" t="s">
        <v>14</v>
      </c>
      <c r="AY19" s="728" t="s">
        <v>15</v>
      </c>
      <c r="AZ19" s="729" t="s">
        <v>70</v>
      </c>
      <c r="BA19" s="727" t="s">
        <v>14</v>
      </c>
      <c r="BB19" s="728" t="s">
        <v>15</v>
      </c>
      <c r="BC19" s="729" t="s">
        <v>70</v>
      </c>
      <c r="BD19" s="727" t="s">
        <v>14</v>
      </c>
      <c r="BE19" s="728" t="s">
        <v>15</v>
      </c>
      <c r="BF19" s="729" t="s">
        <v>70</v>
      </c>
      <c r="BG19" s="727" t="s">
        <v>14</v>
      </c>
      <c r="BH19" s="728" t="s">
        <v>15</v>
      </c>
      <c r="BI19" s="729" t="s">
        <v>70</v>
      </c>
      <c r="BJ19" s="727" t="s">
        <v>14</v>
      </c>
      <c r="BK19" s="728" t="s">
        <v>15</v>
      </c>
      <c r="BL19" s="729" t="s">
        <v>70</v>
      </c>
      <c r="BM19" s="727" t="s">
        <v>14</v>
      </c>
      <c r="BN19" s="728" t="s">
        <v>15</v>
      </c>
      <c r="BO19" s="729" t="s">
        <v>70</v>
      </c>
      <c r="BP19" s="727" t="s">
        <v>14</v>
      </c>
      <c r="BQ19" s="728" t="s">
        <v>15</v>
      </c>
      <c r="BR19" s="729" t="s">
        <v>70</v>
      </c>
      <c r="BS19" s="727" t="s">
        <v>14</v>
      </c>
      <c r="BT19" s="728" t="s">
        <v>15</v>
      </c>
      <c r="BU19" s="729" t="s">
        <v>70</v>
      </c>
      <c r="BV19" s="727" t="s">
        <v>14</v>
      </c>
      <c r="BW19" s="728" t="s">
        <v>15</v>
      </c>
      <c r="BX19" s="729" t="s">
        <v>70</v>
      </c>
      <c r="BY19" s="727" t="s">
        <v>14</v>
      </c>
      <c r="BZ19" s="728" t="s">
        <v>15</v>
      </c>
      <c r="CA19" s="729" t="s">
        <v>70</v>
      </c>
    </row>
    <row r="20" spans="1:81" s="710" customFormat="1" ht="16.5" customHeight="1">
      <c r="A20" s="1582" t="s">
        <v>343</v>
      </c>
      <c r="B20" s="1583"/>
      <c r="C20" s="1583"/>
      <c r="D20" s="1583"/>
      <c r="E20" s="1583"/>
      <c r="F20" s="1583"/>
      <c r="G20" s="1584"/>
      <c r="H20" s="1021" t="s">
        <v>185</v>
      </c>
      <c r="I20" s="774" t="s">
        <v>185</v>
      </c>
      <c r="J20" s="775" t="s">
        <v>185</v>
      </c>
      <c r="K20" s="1021" t="s">
        <v>185</v>
      </c>
      <c r="L20" s="774" t="s">
        <v>185</v>
      </c>
      <c r="M20" s="775" t="s">
        <v>185</v>
      </c>
      <c r="N20" s="1021" t="s">
        <v>185</v>
      </c>
      <c r="O20" s="774" t="s">
        <v>185</v>
      </c>
      <c r="P20" s="775" t="s">
        <v>185</v>
      </c>
      <c r="Q20" s="1021" t="s">
        <v>185</v>
      </c>
      <c r="R20" s="774" t="s">
        <v>185</v>
      </c>
      <c r="S20" s="775" t="s">
        <v>185</v>
      </c>
      <c r="T20" s="1021" t="s">
        <v>185</v>
      </c>
      <c r="U20" s="774" t="s">
        <v>185</v>
      </c>
      <c r="V20" s="775" t="s">
        <v>185</v>
      </c>
      <c r="W20" s="1021" t="s">
        <v>185</v>
      </c>
      <c r="X20" s="774" t="s">
        <v>185</v>
      </c>
      <c r="Y20" s="775" t="s">
        <v>185</v>
      </c>
      <c r="Z20" s="1021" t="s">
        <v>185</v>
      </c>
      <c r="AA20" s="774" t="s">
        <v>185</v>
      </c>
      <c r="AB20" s="775" t="s">
        <v>185</v>
      </c>
      <c r="AC20" s="1021" t="s">
        <v>185</v>
      </c>
      <c r="AD20" s="774" t="s">
        <v>185</v>
      </c>
      <c r="AE20" s="775" t="s">
        <v>185</v>
      </c>
      <c r="AF20" s="1021" t="s">
        <v>185</v>
      </c>
      <c r="AG20" s="774" t="s">
        <v>185</v>
      </c>
      <c r="AH20" s="775" t="s">
        <v>185</v>
      </c>
      <c r="AI20" s="1021" t="s">
        <v>185</v>
      </c>
      <c r="AJ20" s="774" t="s">
        <v>185</v>
      </c>
      <c r="AK20" s="775" t="s">
        <v>185</v>
      </c>
      <c r="AL20" s="1021" t="s">
        <v>185</v>
      </c>
      <c r="AM20" s="774" t="s">
        <v>185</v>
      </c>
      <c r="AN20" s="775" t="s">
        <v>185</v>
      </c>
      <c r="AO20" s="1021" t="s">
        <v>185</v>
      </c>
      <c r="AP20" s="774" t="s">
        <v>185</v>
      </c>
      <c r="AQ20" s="775" t="s">
        <v>185</v>
      </c>
      <c r="AR20" s="1021" t="s">
        <v>185</v>
      </c>
      <c r="AS20" s="774" t="s">
        <v>185</v>
      </c>
      <c r="AT20" s="775" t="s">
        <v>185</v>
      </c>
      <c r="AU20" s="1021" t="s">
        <v>185</v>
      </c>
      <c r="AV20" s="774" t="s">
        <v>185</v>
      </c>
      <c r="AW20" s="775" t="s">
        <v>185</v>
      </c>
      <c r="AX20" s="1021" t="s">
        <v>185</v>
      </c>
      <c r="AY20" s="774" t="s">
        <v>185</v>
      </c>
      <c r="AZ20" s="775" t="s">
        <v>185</v>
      </c>
      <c r="BA20" s="1021" t="s">
        <v>185</v>
      </c>
      <c r="BB20" s="774" t="s">
        <v>185</v>
      </c>
      <c r="BC20" s="775" t="s">
        <v>185</v>
      </c>
      <c r="BD20" s="1021" t="s">
        <v>185</v>
      </c>
      <c r="BE20" s="774" t="s">
        <v>185</v>
      </c>
      <c r="BF20" s="775" t="s">
        <v>185</v>
      </c>
      <c r="BG20" s="1021" t="s">
        <v>185</v>
      </c>
      <c r="BH20" s="774" t="s">
        <v>185</v>
      </c>
      <c r="BI20" s="775" t="s">
        <v>185</v>
      </c>
      <c r="BJ20" s="1021" t="s">
        <v>185</v>
      </c>
      <c r="BK20" s="774" t="s">
        <v>185</v>
      </c>
      <c r="BL20" s="775" t="s">
        <v>185</v>
      </c>
      <c r="BM20" s="1021" t="s">
        <v>185</v>
      </c>
      <c r="BN20" s="774" t="s">
        <v>185</v>
      </c>
      <c r="BO20" s="775" t="s">
        <v>185</v>
      </c>
      <c r="BP20" s="1021" t="s">
        <v>185</v>
      </c>
      <c r="BQ20" s="774" t="s">
        <v>185</v>
      </c>
      <c r="BR20" s="775" t="s">
        <v>185</v>
      </c>
      <c r="BS20" s="1021" t="s">
        <v>185</v>
      </c>
      <c r="BT20" s="774" t="s">
        <v>185</v>
      </c>
      <c r="BU20" s="775" t="s">
        <v>185</v>
      </c>
      <c r="BV20" s="1021" t="s">
        <v>185</v>
      </c>
      <c r="BW20" s="774" t="s">
        <v>185</v>
      </c>
      <c r="BX20" s="775" t="s">
        <v>185</v>
      </c>
      <c r="BY20" s="1021" t="s">
        <v>185</v>
      </c>
      <c r="BZ20" s="774" t="s">
        <v>185</v>
      </c>
      <c r="CA20" s="775" t="s">
        <v>185</v>
      </c>
      <c r="CB20" s="1020"/>
      <c r="CC20" s="1020"/>
    </row>
    <row r="21" spans="1:81" s="710" customFormat="1" ht="16.5" customHeight="1">
      <c r="A21" s="1019"/>
      <c r="B21" s="1018"/>
      <c r="C21" s="1018"/>
      <c r="D21" s="1018"/>
      <c r="E21" s="1018"/>
      <c r="F21" s="1018"/>
      <c r="G21" s="1017"/>
      <c r="H21" s="1016"/>
      <c r="I21" s="1014"/>
      <c r="J21" s="1013"/>
      <c r="K21" s="1015"/>
      <c r="L21" s="1014"/>
      <c r="M21" s="1013"/>
      <c r="N21" s="1015"/>
      <c r="O21" s="1014"/>
      <c r="P21" s="1013"/>
      <c r="Q21" s="1015"/>
      <c r="R21" s="1014"/>
      <c r="S21" s="1013"/>
      <c r="T21" s="1015"/>
      <c r="U21" s="1014"/>
      <c r="V21" s="1013"/>
      <c r="W21" s="1015"/>
      <c r="X21" s="1014"/>
      <c r="Y21" s="1013"/>
      <c r="Z21" s="1015"/>
      <c r="AA21" s="1014"/>
      <c r="AB21" s="1013"/>
      <c r="AC21" s="1015"/>
      <c r="AD21" s="1014"/>
      <c r="AE21" s="1013"/>
      <c r="AF21" s="1015"/>
      <c r="AG21" s="1014"/>
      <c r="AH21" s="1013"/>
      <c r="AI21" s="1015"/>
      <c r="AJ21" s="1014"/>
      <c r="AK21" s="1013"/>
      <c r="AL21" s="1015"/>
      <c r="AM21" s="1014"/>
      <c r="AN21" s="1013"/>
      <c r="AO21" s="1015"/>
      <c r="AP21" s="1014"/>
      <c r="AQ21" s="1013"/>
      <c r="AR21" s="1015"/>
      <c r="AS21" s="1014"/>
      <c r="AT21" s="1013"/>
      <c r="AU21" s="1015"/>
      <c r="AV21" s="1014"/>
      <c r="AW21" s="1013"/>
      <c r="AX21" s="1015"/>
      <c r="AY21" s="1014"/>
      <c r="AZ21" s="1013"/>
      <c r="BA21" s="1015"/>
      <c r="BB21" s="1014"/>
      <c r="BC21" s="1013"/>
      <c r="BD21" s="1015"/>
      <c r="BE21" s="1014"/>
      <c r="BF21" s="1013"/>
      <c r="BG21" s="1015"/>
      <c r="BH21" s="1014"/>
      <c r="BI21" s="1013"/>
      <c r="BJ21" s="1015"/>
      <c r="BK21" s="1014"/>
      <c r="BL21" s="1013"/>
      <c r="BM21" s="1015"/>
      <c r="BN21" s="1014"/>
      <c r="BO21" s="1013"/>
      <c r="BP21" s="1015"/>
      <c r="BQ21" s="1014"/>
      <c r="BR21" s="1013"/>
      <c r="BS21" s="1015"/>
      <c r="BT21" s="1014"/>
      <c r="BU21" s="1013"/>
      <c r="BV21" s="1015"/>
      <c r="BW21" s="1014"/>
      <c r="BX21" s="1013"/>
      <c r="BY21" s="1015"/>
      <c r="BZ21" s="1014"/>
      <c r="CA21" s="1013"/>
    </row>
    <row r="22" spans="1:81" s="710" customFormat="1" ht="16.5" customHeight="1" thickBot="1">
      <c r="A22" s="818"/>
      <c r="B22" s="819"/>
      <c r="C22" s="819"/>
      <c r="D22" s="819"/>
      <c r="E22" s="819"/>
      <c r="F22" s="819"/>
      <c r="G22" s="849"/>
      <c r="H22" s="1012"/>
      <c r="I22" s="821"/>
      <c r="J22" s="822"/>
      <c r="K22" s="1011"/>
      <c r="L22" s="821"/>
      <c r="M22" s="822"/>
      <c r="N22" s="1011"/>
      <c r="O22" s="821"/>
      <c r="P22" s="822"/>
      <c r="Q22" s="1011"/>
      <c r="R22" s="821"/>
      <c r="S22" s="822"/>
      <c r="T22" s="1011"/>
      <c r="U22" s="821"/>
      <c r="V22" s="822"/>
      <c r="W22" s="1011"/>
      <c r="X22" s="821"/>
      <c r="Y22" s="822"/>
      <c r="Z22" s="1011"/>
      <c r="AA22" s="821"/>
      <c r="AB22" s="822"/>
      <c r="AC22" s="1011"/>
      <c r="AD22" s="821"/>
      <c r="AE22" s="822"/>
      <c r="AF22" s="1011"/>
      <c r="AG22" s="821"/>
      <c r="AH22" s="822"/>
      <c r="AI22" s="1011"/>
      <c r="AJ22" s="821"/>
      <c r="AK22" s="822"/>
      <c r="AL22" s="1011"/>
      <c r="AM22" s="821"/>
      <c r="AN22" s="822"/>
      <c r="AO22" s="1011"/>
      <c r="AP22" s="821"/>
      <c r="AQ22" s="822"/>
      <c r="AR22" s="1011"/>
      <c r="AS22" s="821"/>
      <c r="AT22" s="822"/>
      <c r="AU22" s="1011"/>
      <c r="AV22" s="821"/>
      <c r="AW22" s="822"/>
      <c r="AX22" s="1011"/>
      <c r="AY22" s="821"/>
      <c r="AZ22" s="822"/>
      <c r="BA22" s="1011"/>
      <c r="BB22" s="821"/>
      <c r="BC22" s="822"/>
      <c r="BD22" s="1011"/>
      <c r="BE22" s="821"/>
      <c r="BF22" s="822"/>
      <c r="BG22" s="1011"/>
      <c r="BH22" s="821"/>
      <c r="BI22" s="822"/>
      <c r="BJ22" s="1011"/>
      <c r="BK22" s="821"/>
      <c r="BL22" s="822"/>
      <c r="BM22" s="1011"/>
      <c r="BN22" s="821"/>
      <c r="BO22" s="822"/>
      <c r="BP22" s="1011"/>
      <c r="BQ22" s="821"/>
      <c r="BR22" s="822"/>
      <c r="BS22" s="1011"/>
      <c r="BT22" s="821"/>
      <c r="BU22" s="822"/>
      <c r="BV22" s="1011"/>
      <c r="BW22" s="821"/>
      <c r="BX22" s="822"/>
      <c r="BY22" s="1011"/>
      <c r="BZ22" s="821"/>
      <c r="CA22" s="822"/>
    </row>
    <row r="23" spans="1:81" s="710" customFormat="1" ht="16.5" customHeight="1" thickBot="1">
      <c r="A23" s="1010" t="s">
        <v>53</v>
      </c>
      <c r="B23" s="711"/>
      <c r="C23" s="711"/>
      <c r="D23" s="711"/>
      <c r="E23" s="711"/>
      <c r="F23" s="711"/>
      <c r="G23" s="1009"/>
      <c r="H23" s="825"/>
      <c r="I23" s="1008"/>
      <c r="J23" s="759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827"/>
      <c r="AL23" s="827"/>
      <c r="AM23" s="827"/>
      <c r="AN23" s="827"/>
      <c r="AO23" s="827"/>
      <c r="AP23" s="827"/>
      <c r="AQ23" s="827"/>
      <c r="AR23" s="827"/>
      <c r="AS23" s="827"/>
      <c r="AT23" s="827"/>
      <c r="AU23" s="827"/>
      <c r="AV23" s="827"/>
      <c r="AW23" s="827"/>
      <c r="AX23" s="827"/>
      <c r="AY23" s="827"/>
      <c r="AZ23" s="827"/>
      <c r="BA23" s="827"/>
      <c r="BB23" s="827"/>
      <c r="BC23" s="827"/>
      <c r="BD23" s="827"/>
      <c r="BE23" s="827"/>
      <c r="BF23" s="827"/>
      <c r="BG23" s="827"/>
      <c r="BH23" s="827"/>
      <c r="BI23" s="827"/>
      <c r="BJ23" s="827"/>
      <c r="BK23" s="827"/>
      <c r="BL23" s="827"/>
      <c r="BM23" s="827"/>
      <c r="BN23" s="827"/>
      <c r="BO23" s="827"/>
      <c r="BP23" s="827"/>
      <c r="BQ23" s="827"/>
      <c r="BR23" s="827"/>
      <c r="BS23" s="827"/>
      <c r="BT23" s="827"/>
      <c r="BU23" s="827"/>
      <c r="BV23" s="827"/>
      <c r="BW23" s="827"/>
      <c r="BX23" s="827"/>
      <c r="BY23" s="827"/>
      <c r="BZ23" s="827"/>
      <c r="CA23" s="827"/>
    </row>
    <row r="24" spans="1:81" s="710" customFormat="1" ht="16.5" customHeight="1">
      <c r="A24" s="1528" t="s">
        <v>20</v>
      </c>
      <c r="B24" s="828" t="s">
        <v>54</v>
      </c>
      <c r="C24" s="829"/>
      <c r="D24" s="1007" t="s">
        <v>342</v>
      </c>
      <c r="E24" s="829"/>
      <c r="F24" s="829"/>
      <c r="G24" s="830"/>
      <c r="H24" s="1006" t="s">
        <v>185</v>
      </c>
      <c r="I24" s="1005" t="s">
        <v>56</v>
      </c>
      <c r="J24" s="1004" t="s">
        <v>185</v>
      </c>
      <c r="K24" s="1006" t="s">
        <v>185</v>
      </c>
      <c r="L24" s="1005" t="s">
        <v>56</v>
      </c>
      <c r="M24" s="1004" t="s">
        <v>185</v>
      </c>
      <c r="N24" s="1006" t="s">
        <v>185</v>
      </c>
      <c r="O24" s="1005" t="s">
        <v>56</v>
      </c>
      <c r="P24" s="1004" t="s">
        <v>185</v>
      </c>
      <c r="Q24" s="1006" t="s">
        <v>185</v>
      </c>
      <c r="R24" s="1005" t="s">
        <v>56</v>
      </c>
      <c r="S24" s="1004" t="s">
        <v>185</v>
      </c>
      <c r="T24" s="1006" t="s">
        <v>185</v>
      </c>
      <c r="U24" s="1005" t="s">
        <v>56</v>
      </c>
      <c r="V24" s="1004" t="s">
        <v>185</v>
      </c>
      <c r="W24" s="1006" t="s">
        <v>185</v>
      </c>
      <c r="X24" s="1005" t="s">
        <v>56</v>
      </c>
      <c r="Y24" s="1004" t="s">
        <v>185</v>
      </c>
      <c r="Z24" s="1006" t="s">
        <v>185</v>
      </c>
      <c r="AA24" s="1005" t="s">
        <v>56</v>
      </c>
      <c r="AB24" s="1004" t="s">
        <v>185</v>
      </c>
      <c r="AC24" s="1006" t="s">
        <v>185</v>
      </c>
      <c r="AD24" s="1005" t="s">
        <v>56</v>
      </c>
      <c r="AE24" s="1004" t="s">
        <v>185</v>
      </c>
      <c r="AF24" s="1006" t="s">
        <v>185</v>
      </c>
      <c r="AG24" s="1005" t="s">
        <v>56</v>
      </c>
      <c r="AH24" s="1004" t="s">
        <v>185</v>
      </c>
      <c r="AI24" s="1006" t="s">
        <v>185</v>
      </c>
      <c r="AJ24" s="1005" t="s">
        <v>56</v>
      </c>
      <c r="AK24" s="1004" t="s">
        <v>185</v>
      </c>
      <c r="AL24" s="1006" t="s">
        <v>185</v>
      </c>
      <c r="AM24" s="1005" t="s">
        <v>56</v>
      </c>
      <c r="AN24" s="1004" t="s">
        <v>185</v>
      </c>
      <c r="AO24" s="1006" t="s">
        <v>185</v>
      </c>
      <c r="AP24" s="1005" t="s">
        <v>56</v>
      </c>
      <c r="AQ24" s="1004" t="s">
        <v>185</v>
      </c>
      <c r="AR24" s="1006" t="s">
        <v>185</v>
      </c>
      <c r="AS24" s="1005" t="s">
        <v>56</v>
      </c>
      <c r="AT24" s="1004" t="s">
        <v>185</v>
      </c>
      <c r="AU24" s="1006" t="s">
        <v>185</v>
      </c>
      <c r="AV24" s="1005" t="s">
        <v>56</v>
      </c>
      <c r="AW24" s="1004" t="s">
        <v>185</v>
      </c>
      <c r="AX24" s="1006" t="s">
        <v>185</v>
      </c>
      <c r="AY24" s="1005" t="s">
        <v>56</v>
      </c>
      <c r="AZ24" s="1004" t="s">
        <v>185</v>
      </c>
      <c r="BA24" s="1006" t="s">
        <v>185</v>
      </c>
      <c r="BB24" s="1005" t="s">
        <v>56</v>
      </c>
      <c r="BC24" s="1004" t="s">
        <v>185</v>
      </c>
      <c r="BD24" s="1006" t="s">
        <v>185</v>
      </c>
      <c r="BE24" s="1005" t="s">
        <v>56</v>
      </c>
      <c r="BF24" s="1004" t="s">
        <v>185</v>
      </c>
      <c r="BG24" s="1006" t="s">
        <v>185</v>
      </c>
      <c r="BH24" s="1005" t="s">
        <v>56</v>
      </c>
      <c r="BI24" s="1004" t="s">
        <v>185</v>
      </c>
      <c r="BJ24" s="1006" t="s">
        <v>185</v>
      </c>
      <c r="BK24" s="1005" t="s">
        <v>56</v>
      </c>
      <c r="BL24" s="1004" t="s">
        <v>185</v>
      </c>
      <c r="BM24" s="1006" t="s">
        <v>185</v>
      </c>
      <c r="BN24" s="1005" t="s">
        <v>56</v>
      </c>
      <c r="BO24" s="1004" t="s">
        <v>185</v>
      </c>
      <c r="BP24" s="1006" t="s">
        <v>185</v>
      </c>
      <c r="BQ24" s="1005" t="s">
        <v>56</v>
      </c>
      <c r="BR24" s="1004" t="s">
        <v>185</v>
      </c>
      <c r="BS24" s="1006" t="s">
        <v>185</v>
      </c>
      <c r="BT24" s="1005" t="s">
        <v>56</v>
      </c>
      <c r="BU24" s="1004" t="s">
        <v>185</v>
      </c>
      <c r="BV24" s="1006" t="s">
        <v>185</v>
      </c>
      <c r="BW24" s="1005" t="s">
        <v>56</v>
      </c>
      <c r="BX24" s="1004" t="s">
        <v>185</v>
      </c>
      <c r="BY24" s="1006" t="s">
        <v>185</v>
      </c>
      <c r="BZ24" s="1005" t="s">
        <v>56</v>
      </c>
      <c r="CA24" s="1004" t="s">
        <v>185</v>
      </c>
    </row>
    <row r="25" spans="1:81" s="710" customFormat="1" ht="16.5" customHeight="1">
      <c r="A25" s="1529"/>
      <c r="B25" s="834" t="s">
        <v>57</v>
      </c>
      <c r="C25" s="835"/>
      <c r="D25" s="1003" t="s">
        <v>341</v>
      </c>
      <c r="E25" s="835"/>
      <c r="F25" s="835"/>
      <c r="G25" s="836"/>
      <c r="H25" s="1002" t="s">
        <v>185</v>
      </c>
      <c r="I25" s="1001" t="s">
        <v>56</v>
      </c>
      <c r="J25" s="1000" t="s">
        <v>185</v>
      </c>
      <c r="K25" s="1002" t="s">
        <v>185</v>
      </c>
      <c r="L25" s="1001" t="s">
        <v>56</v>
      </c>
      <c r="M25" s="1000" t="s">
        <v>185</v>
      </c>
      <c r="N25" s="1002" t="s">
        <v>185</v>
      </c>
      <c r="O25" s="1001" t="s">
        <v>56</v>
      </c>
      <c r="P25" s="1000" t="s">
        <v>185</v>
      </c>
      <c r="Q25" s="1002" t="s">
        <v>185</v>
      </c>
      <c r="R25" s="1001" t="s">
        <v>56</v>
      </c>
      <c r="S25" s="1000" t="s">
        <v>185</v>
      </c>
      <c r="T25" s="1002" t="s">
        <v>185</v>
      </c>
      <c r="U25" s="1001" t="s">
        <v>56</v>
      </c>
      <c r="V25" s="1000" t="s">
        <v>185</v>
      </c>
      <c r="W25" s="1002" t="s">
        <v>185</v>
      </c>
      <c r="X25" s="1001" t="s">
        <v>56</v>
      </c>
      <c r="Y25" s="1000" t="s">
        <v>185</v>
      </c>
      <c r="Z25" s="1002" t="s">
        <v>185</v>
      </c>
      <c r="AA25" s="1001" t="s">
        <v>56</v>
      </c>
      <c r="AB25" s="1000" t="s">
        <v>185</v>
      </c>
      <c r="AC25" s="1002" t="s">
        <v>185</v>
      </c>
      <c r="AD25" s="1001" t="s">
        <v>56</v>
      </c>
      <c r="AE25" s="1000" t="s">
        <v>185</v>
      </c>
      <c r="AF25" s="1002" t="s">
        <v>185</v>
      </c>
      <c r="AG25" s="1001" t="s">
        <v>56</v>
      </c>
      <c r="AH25" s="1000" t="s">
        <v>185</v>
      </c>
      <c r="AI25" s="1002" t="s">
        <v>185</v>
      </c>
      <c r="AJ25" s="1001" t="s">
        <v>56</v>
      </c>
      <c r="AK25" s="1000" t="s">
        <v>185</v>
      </c>
      <c r="AL25" s="1002" t="s">
        <v>185</v>
      </c>
      <c r="AM25" s="1001" t="s">
        <v>56</v>
      </c>
      <c r="AN25" s="1000" t="s">
        <v>185</v>
      </c>
      <c r="AO25" s="1002" t="s">
        <v>185</v>
      </c>
      <c r="AP25" s="1001" t="s">
        <v>56</v>
      </c>
      <c r="AQ25" s="1000" t="s">
        <v>185</v>
      </c>
      <c r="AR25" s="1002" t="s">
        <v>185</v>
      </c>
      <c r="AS25" s="1001" t="s">
        <v>56</v>
      </c>
      <c r="AT25" s="1000" t="s">
        <v>185</v>
      </c>
      <c r="AU25" s="1002" t="s">
        <v>185</v>
      </c>
      <c r="AV25" s="1001" t="s">
        <v>56</v>
      </c>
      <c r="AW25" s="1000" t="s">
        <v>185</v>
      </c>
      <c r="AX25" s="1002" t="s">
        <v>185</v>
      </c>
      <c r="AY25" s="1001" t="s">
        <v>56</v>
      </c>
      <c r="AZ25" s="1000" t="s">
        <v>185</v>
      </c>
      <c r="BA25" s="1002" t="s">
        <v>185</v>
      </c>
      <c r="BB25" s="1001" t="s">
        <v>56</v>
      </c>
      <c r="BC25" s="1000" t="s">
        <v>185</v>
      </c>
      <c r="BD25" s="1002" t="s">
        <v>185</v>
      </c>
      <c r="BE25" s="1001" t="s">
        <v>56</v>
      </c>
      <c r="BF25" s="1000" t="s">
        <v>185</v>
      </c>
      <c r="BG25" s="1002" t="s">
        <v>185</v>
      </c>
      <c r="BH25" s="1001" t="s">
        <v>56</v>
      </c>
      <c r="BI25" s="1000" t="s">
        <v>185</v>
      </c>
      <c r="BJ25" s="1002" t="s">
        <v>185</v>
      </c>
      <c r="BK25" s="1001" t="s">
        <v>56</v>
      </c>
      <c r="BL25" s="1000" t="s">
        <v>185</v>
      </c>
      <c r="BM25" s="1002" t="s">
        <v>185</v>
      </c>
      <c r="BN25" s="1001" t="s">
        <v>56</v>
      </c>
      <c r="BO25" s="1000" t="s">
        <v>185</v>
      </c>
      <c r="BP25" s="1002" t="s">
        <v>185</v>
      </c>
      <c r="BQ25" s="1001" t="s">
        <v>56</v>
      </c>
      <c r="BR25" s="1000" t="s">
        <v>185</v>
      </c>
      <c r="BS25" s="1002" t="s">
        <v>185</v>
      </c>
      <c r="BT25" s="1001" t="s">
        <v>56</v>
      </c>
      <c r="BU25" s="1000" t="s">
        <v>185</v>
      </c>
      <c r="BV25" s="1002" t="s">
        <v>185</v>
      </c>
      <c r="BW25" s="1001" t="s">
        <v>56</v>
      </c>
      <c r="BX25" s="1000" t="s">
        <v>185</v>
      </c>
      <c r="BY25" s="1002" t="s">
        <v>185</v>
      </c>
      <c r="BZ25" s="1001" t="s">
        <v>56</v>
      </c>
      <c r="CA25" s="1000" t="s">
        <v>185</v>
      </c>
    </row>
    <row r="26" spans="1:81" s="710" customFormat="1" ht="16.5" customHeight="1" thickBot="1">
      <c r="A26" s="1529"/>
      <c r="B26" s="999" t="s">
        <v>340</v>
      </c>
      <c r="C26" s="998">
        <f>44/1000</f>
        <v>4.3999999999999997E-2</v>
      </c>
      <c r="D26" s="998"/>
      <c r="E26" s="1594" t="s">
        <v>243</v>
      </c>
      <c r="F26" s="1594"/>
      <c r="G26" s="849">
        <v>10.5</v>
      </c>
      <c r="H26" s="881"/>
      <c r="I26" s="756"/>
      <c r="J26" s="849"/>
      <c r="K26" s="881"/>
      <c r="L26" s="756"/>
      <c r="M26" s="849"/>
      <c r="N26" s="881"/>
      <c r="O26" s="756"/>
      <c r="P26" s="849"/>
      <c r="Q26" s="881"/>
      <c r="R26" s="756"/>
      <c r="S26" s="849"/>
      <c r="T26" s="881"/>
      <c r="U26" s="756"/>
      <c r="V26" s="849"/>
      <c r="W26" s="881"/>
      <c r="X26" s="756"/>
      <c r="Y26" s="849"/>
      <c r="Z26" s="881"/>
      <c r="AA26" s="756"/>
      <c r="AB26" s="849"/>
      <c r="AC26" s="881"/>
      <c r="AD26" s="756"/>
      <c r="AE26" s="849"/>
      <c r="AF26" s="881"/>
      <c r="AG26" s="756"/>
      <c r="AH26" s="849"/>
      <c r="AI26" s="881"/>
      <c r="AJ26" s="756"/>
      <c r="AK26" s="849"/>
      <c r="AL26" s="881"/>
      <c r="AM26" s="756"/>
      <c r="AN26" s="849"/>
      <c r="AO26" s="881"/>
      <c r="AP26" s="756"/>
      <c r="AQ26" s="849"/>
      <c r="AR26" s="881"/>
      <c r="AS26" s="756"/>
      <c r="AT26" s="849"/>
      <c r="AU26" s="881"/>
      <c r="AV26" s="756"/>
      <c r="AW26" s="849"/>
      <c r="AX26" s="881"/>
      <c r="AY26" s="756"/>
      <c r="AZ26" s="849"/>
      <c r="BA26" s="881"/>
      <c r="BB26" s="756"/>
      <c r="BC26" s="849"/>
      <c r="BD26" s="881"/>
      <c r="BE26" s="756"/>
      <c r="BF26" s="849"/>
      <c r="BG26" s="881"/>
      <c r="BH26" s="756"/>
      <c r="BI26" s="849"/>
      <c r="BJ26" s="881"/>
      <c r="BK26" s="756"/>
      <c r="BL26" s="849"/>
      <c r="BM26" s="881"/>
      <c r="BN26" s="756"/>
      <c r="BO26" s="849"/>
      <c r="BP26" s="881"/>
      <c r="BQ26" s="756"/>
      <c r="BR26" s="849"/>
      <c r="BS26" s="881"/>
      <c r="BT26" s="756"/>
      <c r="BU26" s="849"/>
      <c r="BV26" s="881"/>
      <c r="BW26" s="756"/>
      <c r="BX26" s="849"/>
      <c r="BY26" s="881"/>
      <c r="BZ26" s="756"/>
      <c r="CA26" s="849"/>
    </row>
    <row r="27" spans="1:81" s="710" customFormat="1" ht="16.5" customHeight="1" thickBot="1">
      <c r="A27" s="1530"/>
      <c r="B27" s="1595" t="s">
        <v>63</v>
      </c>
      <c r="C27" s="1596"/>
      <c r="D27" s="1596"/>
      <c r="E27" s="1596"/>
      <c r="F27" s="1596"/>
      <c r="G27" s="1597"/>
      <c r="H27" s="997" t="s">
        <v>185</v>
      </c>
      <c r="I27" s="997" t="s">
        <v>56</v>
      </c>
      <c r="J27" s="996" t="s">
        <v>185</v>
      </c>
      <c r="K27" s="997" t="s">
        <v>185</v>
      </c>
      <c r="L27" s="997" t="s">
        <v>56</v>
      </c>
      <c r="M27" s="996" t="s">
        <v>185</v>
      </c>
      <c r="N27" s="997" t="s">
        <v>185</v>
      </c>
      <c r="O27" s="997" t="s">
        <v>56</v>
      </c>
      <c r="P27" s="996" t="s">
        <v>185</v>
      </c>
      <c r="Q27" s="997" t="s">
        <v>185</v>
      </c>
      <c r="R27" s="997" t="s">
        <v>56</v>
      </c>
      <c r="S27" s="996" t="s">
        <v>185</v>
      </c>
      <c r="T27" s="997" t="s">
        <v>185</v>
      </c>
      <c r="U27" s="997" t="s">
        <v>56</v>
      </c>
      <c r="V27" s="996" t="s">
        <v>185</v>
      </c>
      <c r="W27" s="997" t="s">
        <v>185</v>
      </c>
      <c r="X27" s="997" t="s">
        <v>56</v>
      </c>
      <c r="Y27" s="996" t="s">
        <v>185</v>
      </c>
      <c r="Z27" s="997" t="s">
        <v>185</v>
      </c>
      <c r="AA27" s="997" t="s">
        <v>56</v>
      </c>
      <c r="AB27" s="996" t="s">
        <v>185</v>
      </c>
      <c r="AC27" s="997" t="s">
        <v>185</v>
      </c>
      <c r="AD27" s="997" t="s">
        <v>56</v>
      </c>
      <c r="AE27" s="996" t="s">
        <v>185</v>
      </c>
      <c r="AF27" s="997" t="s">
        <v>185</v>
      </c>
      <c r="AG27" s="997" t="s">
        <v>56</v>
      </c>
      <c r="AH27" s="996" t="s">
        <v>185</v>
      </c>
      <c r="AI27" s="997" t="s">
        <v>185</v>
      </c>
      <c r="AJ27" s="997" t="s">
        <v>56</v>
      </c>
      <c r="AK27" s="996" t="s">
        <v>185</v>
      </c>
      <c r="AL27" s="997" t="s">
        <v>185</v>
      </c>
      <c r="AM27" s="997" t="s">
        <v>56</v>
      </c>
      <c r="AN27" s="996" t="s">
        <v>185</v>
      </c>
      <c r="AO27" s="997" t="s">
        <v>185</v>
      </c>
      <c r="AP27" s="997" t="s">
        <v>56</v>
      </c>
      <c r="AQ27" s="996" t="s">
        <v>185</v>
      </c>
      <c r="AR27" s="997" t="s">
        <v>185</v>
      </c>
      <c r="AS27" s="997" t="s">
        <v>56</v>
      </c>
      <c r="AT27" s="996" t="s">
        <v>185</v>
      </c>
      <c r="AU27" s="997" t="s">
        <v>185</v>
      </c>
      <c r="AV27" s="997" t="s">
        <v>56</v>
      </c>
      <c r="AW27" s="996" t="s">
        <v>185</v>
      </c>
      <c r="AX27" s="997" t="s">
        <v>185</v>
      </c>
      <c r="AY27" s="997" t="s">
        <v>56</v>
      </c>
      <c r="AZ27" s="996" t="s">
        <v>185</v>
      </c>
      <c r="BA27" s="997" t="s">
        <v>185</v>
      </c>
      <c r="BB27" s="997" t="s">
        <v>56</v>
      </c>
      <c r="BC27" s="996" t="s">
        <v>185</v>
      </c>
      <c r="BD27" s="997" t="s">
        <v>185</v>
      </c>
      <c r="BE27" s="997" t="s">
        <v>56</v>
      </c>
      <c r="BF27" s="996" t="s">
        <v>185</v>
      </c>
      <c r="BG27" s="997" t="s">
        <v>185</v>
      </c>
      <c r="BH27" s="997" t="s">
        <v>56</v>
      </c>
      <c r="BI27" s="996" t="s">
        <v>185</v>
      </c>
      <c r="BJ27" s="997" t="s">
        <v>185</v>
      </c>
      <c r="BK27" s="997" t="s">
        <v>56</v>
      </c>
      <c r="BL27" s="996" t="s">
        <v>185</v>
      </c>
      <c r="BM27" s="997" t="s">
        <v>185</v>
      </c>
      <c r="BN27" s="997" t="s">
        <v>56</v>
      </c>
      <c r="BO27" s="996" t="s">
        <v>185</v>
      </c>
      <c r="BP27" s="997" t="s">
        <v>185</v>
      </c>
      <c r="BQ27" s="997" t="s">
        <v>56</v>
      </c>
      <c r="BR27" s="996" t="s">
        <v>185</v>
      </c>
      <c r="BS27" s="997" t="s">
        <v>185</v>
      </c>
      <c r="BT27" s="997" t="s">
        <v>56</v>
      </c>
      <c r="BU27" s="996" t="s">
        <v>185</v>
      </c>
      <c r="BV27" s="997" t="s">
        <v>185</v>
      </c>
      <c r="BW27" s="997" t="s">
        <v>56</v>
      </c>
      <c r="BX27" s="996" t="s">
        <v>185</v>
      </c>
      <c r="BY27" s="997" t="s">
        <v>185</v>
      </c>
      <c r="BZ27" s="997" t="s">
        <v>56</v>
      </c>
      <c r="CA27" s="996" t="s">
        <v>185</v>
      </c>
    </row>
    <row r="28" spans="1:81" s="710" customFormat="1" ht="16.5" customHeight="1">
      <c r="A28" s="1563" t="s">
        <v>64</v>
      </c>
      <c r="B28" s="1564"/>
      <c r="C28" s="1564"/>
      <c r="D28" s="1564"/>
      <c r="E28" s="1564"/>
      <c r="F28" s="1564"/>
      <c r="G28" s="1604"/>
      <c r="H28" s="995"/>
      <c r="I28" s="994"/>
      <c r="J28" s="993"/>
      <c r="K28" s="995"/>
      <c r="L28" s="994"/>
      <c r="M28" s="993"/>
      <c r="N28" s="995"/>
      <c r="O28" s="994"/>
      <c r="P28" s="993"/>
      <c r="Q28" s="995"/>
      <c r="R28" s="994"/>
      <c r="S28" s="993"/>
      <c r="T28" s="995"/>
      <c r="U28" s="994"/>
      <c r="V28" s="993"/>
      <c r="W28" s="995"/>
      <c r="X28" s="994"/>
      <c r="Y28" s="993"/>
      <c r="Z28" s="995"/>
      <c r="AA28" s="994"/>
      <c r="AB28" s="993"/>
      <c r="AC28" s="995"/>
      <c r="AD28" s="994"/>
      <c r="AE28" s="993"/>
      <c r="AF28" s="995"/>
      <c r="AG28" s="994"/>
      <c r="AH28" s="993"/>
      <c r="AI28" s="995"/>
      <c r="AJ28" s="994"/>
      <c r="AK28" s="993"/>
      <c r="AL28" s="995"/>
      <c r="AM28" s="994"/>
      <c r="AN28" s="993"/>
      <c r="AO28" s="995"/>
      <c r="AP28" s="994"/>
      <c r="AQ28" s="993"/>
      <c r="AR28" s="995"/>
      <c r="AS28" s="994"/>
      <c r="AT28" s="993"/>
      <c r="AU28" s="995"/>
      <c r="AV28" s="994"/>
      <c r="AW28" s="993"/>
      <c r="AX28" s="995"/>
      <c r="AY28" s="994"/>
      <c r="AZ28" s="993"/>
      <c r="BA28" s="995"/>
      <c r="BB28" s="994"/>
      <c r="BC28" s="993"/>
      <c r="BD28" s="995"/>
      <c r="BE28" s="994"/>
      <c r="BF28" s="993"/>
      <c r="BG28" s="995"/>
      <c r="BH28" s="994"/>
      <c r="BI28" s="993"/>
      <c r="BJ28" s="995"/>
      <c r="BK28" s="994"/>
      <c r="BL28" s="993"/>
      <c r="BM28" s="995"/>
      <c r="BN28" s="994"/>
      <c r="BO28" s="993"/>
      <c r="BP28" s="995"/>
      <c r="BQ28" s="994"/>
      <c r="BR28" s="993"/>
      <c r="BS28" s="995"/>
      <c r="BT28" s="994"/>
      <c r="BU28" s="993"/>
      <c r="BV28" s="995"/>
      <c r="BW28" s="994"/>
      <c r="BX28" s="993"/>
      <c r="BY28" s="995"/>
      <c r="BZ28" s="994"/>
      <c r="CA28" s="993"/>
    </row>
    <row r="29" spans="1:81" s="710" customFormat="1" ht="16.5" customHeight="1" thickBot="1">
      <c r="A29" s="867" t="s">
        <v>65</v>
      </c>
      <c r="B29" s="868"/>
      <c r="C29" s="869"/>
      <c r="D29" s="868"/>
      <c r="E29" s="756"/>
      <c r="F29" s="868" t="s">
        <v>66</v>
      </c>
      <c r="G29" s="755"/>
      <c r="H29" s="992" t="s">
        <v>185</v>
      </c>
      <c r="I29" s="992" t="s">
        <v>56</v>
      </c>
      <c r="J29" s="991" t="s">
        <v>185</v>
      </c>
      <c r="K29" s="992" t="s">
        <v>185</v>
      </c>
      <c r="L29" s="992" t="s">
        <v>56</v>
      </c>
      <c r="M29" s="991" t="s">
        <v>185</v>
      </c>
      <c r="N29" s="992" t="s">
        <v>185</v>
      </c>
      <c r="O29" s="992" t="s">
        <v>56</v>
      </c>
      <c r="P29" s="991" t="s">
        <v>185</v>
      </c>
      <c r="Q29" s="992" t="s">
        <v>185</v>
      </c>
      <c r="R29" s="992" t="s">
        <v>56</v>
      </c>
      <c r="S29" s="991" t="s">
        <v>185</v>
      </c>
      <c r="T29" s="992" t="s">
        <v>185</v>
      </c>
      <c r="U29" s="992" t="s">
        <v>56</v>
      </c>
      <c r="V29" s="991" t="s">
        <v>185</v>
      </c>
      <c r="W29" s="992" t="s">
        <v>185</v>
      </c>
      <c r="X29" s="992" t="s">
        <v>56</v>
      </c>
      <c r="Y29" s="991" t="s">
        <v>185</v>
      </c>
      <c r="Z29" s="992" t="s">
        <v>185</v>
      </c>
      <c r="AA29" s="992" t="s">
        <v>56</v>
      </c>
      <c r="AB29" s="991" t="s">
        <v>185</v>
      </c>
      <c r="AC29" s="992" t="s">
        <v>185</v>
      </c>
      <c r="AD29" s="992" t="s">
        <v>56</v>
      </c>
      <c r="AE29" s="991" t="s">
        <v>185</v>
      </c>
      <c r="AF29" s="992" t="s">
        <v>185</v>
      </c>
      <c r="AG29" s="992" t="s">
        <v>56</v>
      </c>
      <c r="AH29" s="991" t="s">
        <v>185</v>
      </c>
      <c r="AI29" s="992" t="s">
        <v>185</v>
      </c>
      <c r="AJ29" s="992" t="s">
        <v>56</v>
      </c>
      <c r="AK29" s="991" t="s">
        <v>185</v>
      </c>
      <c r="AL29" s="992" t="s">
        <v>185</v>
      </c>
      <c r="AM29" s="992" t="s">
        <v>56</v>
      </c>
      <c r="AN29" s="991" t="s">
        <v>185</v>
      </c>
      <c r="AO29" s="992" t="s">
        <v>185</v>
      </c>
      <c r="AP29" s="992" t="s">
        <v>56</v>
      </c>
      <c r="AQ29" s="991" t="s">
        <v>185</v>
      </c>
      <c r="AR29" s="992" t="s">
        <v>185</v>
      </c>
      <c r="AS29" s="992" t="s">
        <v>56</v>
      </c>
      <c r="AT29" s="991" t="s">
        <v>185</v>
      </c>
      <c r="AU29" s="992" t="s">
        <v>185</v>
      </c>
      <c r="AV29" s="992" t="s">
        <v>56</v>
      </c>
      <c r="AW29" s="991" t="s">
        <v>185</v>
      </c>
      <c r="AX29" s="992" t="s">
        <v>185</v>
      </c>
      <c r="AY29" s="992" t="s">
        <v>56</v>
      </c>
      <c r="AZ29" s="991" t="s">
        <v>185</v>
      </c>
      <c r="BA29" s="992" t="s">
        <v>185</v>
      </c>
      <c r="BB29" s="992" t="s">
        <v>56</v>
      </c>
      <c r="BC29" s="991" t="s">
        <v>185</v>
      </c>
      <c r="BD29" s="992" t="s">
        <v>185</v>
      </c>
      <c r="BE29" s="992" t="s">
        <v>56</v>
      </c>
      <c r="BF29" s="991" t="s">
        <v>185</v>
      </c>
      <c r="BG29" s="992" t="s">
        <v>185</v>
      </c>
      <c r="BH29" s="992" t="s">
        <v>56</v>
      </c>
      <c r="BI29" s="991" t="s">
        <v>185</v>
      </c>
      <c r="BJ29" s="992" t="s">
        <v>185</v>
      </c>
      <c r="BK29" s="992" t="s">
        <v>56</v>
      </c>
      <c r="BL29" s="991" t="s">
        <v>185</v>
      </c>
      <c r="BM29" s="992" t="s">
        <v>185</v>
      </c>
      <c r="BN29" s="992" t="s">
        <v>56</v>
      </c>
      <c r="BO29" s="991" t="s">
        <v>185</v>
      </c>
      <c r="BP29" s="992" t="s">
        <v>185</v>
      </c>
      <c r="BQ29" s="992" t="s">
        <v>56</v>
      </c>
      <c r="BR29" s="991" t="s">
        <v>185</v>
      </c>
      <c r="BS29" s="992" t="s">
        <v>185</v>
      </c>
      <c r="BT29" s="992" t="s">
        <v>56</v>
      </c>
      <c r="BU29" s="991" t="s">
        <v>185</v>
      </c>
      <c r="BV29" s="992" t="s">
        <v>185</v>
      </c>
      <c r="BW29" s="992" t="s">
        <v>56</v>
      </c>
      <c r="BX29" s="991" t="s">
        <v>185</v>
      </c>
      <c r="BY29" s="992" t="s">
        <v>185</v>
      </c>
      <c r="BZ29" s="992" t="s">
        <v>56</v>
      </c>
      <c r="CA29" s="991" t="s">
        <v>185</v>
      </c>
    </row>
    <row r="30" spans="1:81" s="710" customFormat="1" ht="16.5" hidden="1" customHeight="1">
      <c r="A30" s="873" t="s">
        <v>67</v>
      </c>
      <c r="B30" s="863"/>
      <c r="C30" s="863"/>
      <c r="D30" s="863"/>
      <c r="E30" s="863"/>
      <c r="F30" s="863"/>
      <c r="G30" s="863"/>
      <c r="H30" s="863"/>
      <c r="I30" s="874" t="e">
        <f>J29/H29</f>
        <v>#VALUE!</v>
      </c>
      <c r="J30" s="863"/>
      <c r="K30" s="863"/>
      <c r="L30" s="874" t="e">
        <f>M29/K29</f>
        <v>#VALUE!</v>
      </c>
      <c r="M30" s="863"/>
      <c r="N30" s="863"/>
      <c r="O30" s="874" t="e">
        <f>P29/N29</f>
        <v>#VALUE!</v>
      </c>
      <c r="P30" s="863"/>
      <c r="Q30" s="863"/>
      <c r="R30" s="874" t="e">
        <f>S29/Q29</f>
        <v>#VALUE!</v>
      </c>
      <c r="S30" s="863"/>
      <c r="T30" s="863"/>
      <c r="U30" s="874" t="e">
        <f>V29/T29</f>
        <v>#VALUE!</v>
      </c>
      <c r="V30" s="863"/>
      <c r="W30" s="863"/>
      <c r="X30" s="874" t="e">
        <f>Y29/W29</f>
        <v>#VALUE!</v>
      </c>
      <c r="Y30" s="863"/>
      <c r="Z30" s="863"/>
      <c r="AA30" s="874" t="e">
        <f>AB29/Z29</f>
        <v>#VALUE!</v>
      </c>
      <c r="AB30" s="863"/>
      <c r="AC30" s="863"/>
      <c r="AD30" s="874" t="e">
        <f>AE29/AC29</f>
        <v>#VALUE!</v>
      </c>
      <c r="AE30" s="863"/>
      <c r="AF30" s="863"/>
      <c r="AG30" s="874" t="e">
        <f>AH29/AF29</f>
        <v>#VALUE!</v>
      </c>
      <c r="AH30" s="863"/>
      <c r="AI30" s="863"/>
      <c r="AJ30" s="874" t="e">
        <f>AK29/AI29</f>
        <v>#VALUE!</v>
      </c>
      <c r="AK30" s="863"/>
      <c r="AL30" s="863"/>
      <c r="AM30" s="874" t="e">
        <f>AN29/AL29</f>
        <v>#VALUE!</v>
      </c>
      <c r="AN30" s="863"/>
      <c r="AO30" s="863"/>
      <c r="AP30" s="874" t="e">
        <f>AQ29/AO29</f>
        <v>#VALUE!</v>
      </c>
      <c r="AQ30" s="863"/>
    </row>
    <row r="31" spans="1:81" s="875" customFormat="1" ht="16.5" hidden="1" customHeight="1">
      <c r="A31" s="873" t="s">
        <v>195</v>
      </c>
      <c r="C31" s="873"/>
      <c r="D31" s="873"/>
      <c r="E31" s="873"/>
      <c r="F31" s="873"/>
      <c r="T31" s="876"/>
      <c r="U31" s="877"/>
    </row>
    <row r="32" spans="1:81" ht="16.8" hidden="1">
      <c r="A32" s="873" t="s">
        <v>67</v>
      </c>
      <c r="B32" s="863"/>
      <c r="C32" s="863"/>
      <c r="D32" s="863"/>
      <c r="E32" s="863"/>
      <c r="F32" s="863"/>
      <c r="H32" s="863"/>
      <c r="I32" s="874" t="e">
        <f>AT29/AR29</f>
        <v>#VALUE!</v>
      </c>
      <c r="J32" s="863"/>
      <c r="K32" s="863"/>
      <c r="L32" s="874" t="e">
        <f>AW29/AU29</f>
        <v>#VALUE!</v>
      </c>
      <c r="M32" s="863"/>
      <c r="N32" s="863"/>
      <c r="O32" s="874" t="e">
        <f>AZ29/AX29</f>
        <v>#VALUE!</v>
      </c>
      <c r="P32" s="863"/>
      <c r="Q32" s="863"/>
      <c r="R32" s="874" t="e">
        <f>BC29/BA29</f>
        <v>#VALUE!</v>
      </c>
      <c r="S32" s="863"/>
      <c r="T32" s="863"/>
      <c r="U32" s="874" t="e">
        <f>BF29/BD29</f>
        <v>#VALUE!</v>
      </c>
      <c r="V32" s="863"/>
      <c r="W32" s="863"/>
      <c r="X32" s="874" t="e">
        <f>BI29/BG29</f>
        <v>#VALUE!</v>
      </c>
      <c r="Y32" s="863"/>
      <c r="Z32" s="863"/>
      <c r="AA32" s="874" t="e">
        <f>BL29/BJ29</f>
        <v>#VALUE!</v>
      </c>
      <c r="AB32" s="863"/>
      <c r="AC32" s="863"/>
      <c r="AD32" s="874" t="e">
        <f>BO29/BM29</f>
        <v>#VALUE!</v>
      </c>
      <c r="AE32" s="863"/>
      <c r="AF32" s="863"/>
      <c r="AG32" s="874" t="e">
        <f>BR29/BP29</f>
        <v>#VALUE!</v>
      </c>
      <c r="AH32" s="863"/>
      <c r="AI32" s="863"/>
      <c r="AJ32" s="874" t="e">
        <f>BU29/BS29</f>
        <v>#VALUE!</v>
      </c>
      <c r="AK32" s="863"/>
      <c r="AL32" s="863"/>
      <c r="AM32" s="874" t="e">
        <f>BX29/BV29</f>
        <v>#VALUE!</v>
      </c>
      <c r="AN32" s="863"/>
      <c r="AO32" s="863"/>
      <c r="AP32" s="874" t="e">
        <f>CA29/BY29</f>
        <v>#VALUE!</v>
      </c>
      <c r="AQ32" s="863"/>
    </row>
    <row r="33" spans="1:43" ht="16.8" hidden="1">
      <c r="A33" s="873" t="s">
        <v>195</v>
      </c>
      <c r="B33" s="873"/>
      <c r="C33" s="873"/>
      <c r="D33" s="873"/>
      <c r="E33" s="873"/>
      <c r="F33" s="873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875"/>
      <c r="V33" s="875"/>
      <c r="W33" s="875"/>
      <c r="X33" s="875"/>
      <c r="Y33" s="875"/>
      <c r="Z33" s="875"/>
      <c r="AA33" s="875"/>
      <c r="AB33" s="875"/>
      <c r="AC33" s="875"/>
      <c r="AD33" s="875"/>
      <c r="AE33" s="875"/>
      <c r="AF33" s="875"/>
      <c r="AG33" s="875"/>
      <c r="AH33" s="875"/>
      <c r="AI33" s="875"/>
      <c r="AJ33" s="875"/>
      <c r="AK33" s="875"/>
      <c r="AL33" s="875"/>
      <c r="AM33" s="875"/>
      <c r="AN33" s="875"/>
      <c r="AO33" s="875"/>
      <c r="AP33" s="875"/>
      <c r="AQ33" s="875"/>
    </row>
    <row r="35" spans="1:43">
      <c r="C35" s="990"/>
      <c r="D35" s="990"/>
      <c r="E35" s="990"/>
      <c r="F35" s="990"/>
      <c r="G35" s="990"/>
      <c r="H35" s="990"/>
      <c r="I35" s="990"/>
    </row>
  </sheetData>
  <mergeCells count="149">
    <mergeCell ref="BV13:BX13"/>
    <mergeCell ref="BY13:CA13"/>
    <mergeCell ref="AX13:AZ13"/>
    <mergeCell ref="BA13:BC13"/>
    <mergeCell ref="BD13:BF13"/>
    <mergeCell ref="BG13:BI13"/>
    <mergeCell ref="BJ13:BL13"/>
    <mergeCell ref="BM13:BO13"/>
    <mergeCell ref="BZ3:CA3"/>
    <mergeCell ref="E16:F16"/>
    <mergeCell ref="B27:G27"/>
    <mergeCell ref="H9:J9"/>
    <mergeCell ref="A4:G4"/>
    <mergeCell ref="D5:G6"/>
    <mergeCell ref="C5:C6"/>
    <mergeCell ref="Z9:AB9"/>
    <mergeCell ref="AC9:AE9"/>
    <mergeCell ref="K9:M9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P13:BR13"/>
    <mergeCell ref="BS13:BU13"/>
    <mergeCell ref="W10:Y10"/>
    <mergeCell ref="A5:B6"/>
    <mergeCell ref="A7:B11"/>
    <mergeCell ref="C7:C11"/>
    <mergeCell ref="F7:G7"/>
    <mergeCell ref="F8:G8"/>
    <mergeCell ref="D10:E11"/>
    <mergeCell ref="D7:E8"/>
    <mergeCell ref="F11:G11"/>
    <mergeCell ref="AF9:AH9"/>
    <mergeCell ref="AI9:AK9"/>
    <mergeCell ref="AL9:AN9"/>
    <mergeCell ref="AO9:AQ9"/>
    <mergeCell ref="AR9:AT9"/>
    <mergeCell ref="AU9:AW9"/>
    <mergeCell ref="N9:P9"/>
    <mergeCell ref="Q9:S9"/>
    <mergeCell ref="T9:V9"/>
    <mergeCell ref="W9:Y9"/>
    <mergeCell ref="BM9:BO9"/>
    <mergeCell ref="BP9:BR9"/>
    <mergeCell ref="BS9:BU9"/>
    <mergeCell ref="BV9:BX9"/>
    <mergeCell ref="BY9:CA9"/>
    <mergeCell ref="AX9:AZ9"/>
    <mergeCell ref="BA9:BC9"/>
    <mergeCell ref="BD9:BF9"/>
    <mergeCell ref="BG9:BI9"/>
    <mergeCell ref="BJ9:BL9"/>
    <mergeCell ref="BY10:CA10"/>
    <mergeCell ref="K11:M11"/>
    <mergeCell ref="N11:P11"/>
    <mergeCell ref="Q11:S11"/>
    <mergeCell ref="T11:V11"/>
    <mergeCell ref="W11:Y11"/>
    <mergeCell ref="Z11:AB11"/>
    <mergeCell ref="BY11:CA11"/>
    <mergeCell ref="AR11:AT11"/>
    <mergeCell ref="AU11:AW11"/>
    <mergeCell ref="Z10:AB10"/>
    <mergeCell ref="BM10:BO10"/>
    <mergeCell ref="BP10:BR10"/>
    <mergeCell ref="BS10:BU10"/>
    <mergeCell ref="AI11:AK11"/>
    <mergeCell ref="AR10:AT10"/>
    <mergeCell ref="AL11:AN11"/>
    <mergeCell ref="BA10:BC10"/>
    <mergeCell ref="AX11:AZ11"/>
    <mergeCell ref="BA11:BC11"/>
    <mergeCell ref="K10:M10"/>
    <mergeCell ref="N10:P10"/>
    <mergeCell ref="Q10:S10"/>
    <mergeCell ref="T10:V10"/>
    <mergeCell ref="AO11:AQ11"/>
    <mergeCell ref="AC11:AE11"/>
    <mergeCell ref="AF11:AH11"/>
    <mergeCell ref="H11:J11"/>
    <mergeCell ref="H13:J13"/>
    <mergeCell ref="K13:M13"/>
    <mergeCell ref="BV11:BX11"/>
    <mergeCell ref="BV10:BX10"/>
    <mergeCell ref="BD11:BF11"/>
    <mergeCell ref="BG11:BI11"/>
    <mergeCell ref="BJ11:BL11"/>
    <mergeCell ref="BM11:BO11"/>
    <mergeCell ref="BP11:BR11"/>
    <mergeCell ref="BS11:BU11"/>
    <mergeCell ref="BG10:BI10"/>
    <mergeCell ref="BD10:BF10"/>
    <mergeCell ref="BJ10:BL10"/>
    <mergeCell ref="AO10:AQ10"/>
    <mergeCell ref="AC10:AE10"/>
    <mergeCell ref="AF10:AH10"/>
    <mergeCell ref="AI10:AK10"/>
    <mergeCell ref="AL10:AN10"/>
    <mergeCell ref="AU10:AW10"/>
    <mergeCell ref="AX10:AZ10"/>
    <mergeCell ref="A28:G28"/>
    <mergeCell ref="A12:B13"/>
    <mergeCell ref="C12:C13"/>
    <mergeCell ref="H4:J4"/>
    <mergeCell ref="K4:M4"/>
    <mergeCell ref="N4:P4"/>
    <mergeCell ref="A20:G20"/>
    <mergeCell ref="F14:G14"/>
    <mergeCell ref="F15:G15"/>
    <mergeCell ref="H10:J10"/>
    <mergeCell ref="A18:C18"/>
    <mergeCell ref="A19:C19"/>
    <mergeCell ref="D18:E18"/>
    <mergeCell ref="F18:G18"/>
    <mergeCell ref="A24:A27"/>
    <mergeCell ref="E26:F26"/>
    <mergeCell ref="F10:G10"/>
    <mergeCell ref="A14:C15"/>
    <mergeCell ref="D9:G9"/>
    <mergeCell ref="AI4:AK4"/>
    <mergeCell ref="AL4:AN4"/>
    <mergeCell ref="AO4:AQ4"/>
    <mergeCell ref="AR4:AT4"/>
    <mergeCell ref="AU4:AW4"/>
    <mergeCell ref="AX4:AZ4"/>
    <mergeCell ref="Q4:S4"/>
    <mergeCell ref="T4:V4"/>
    <mergeCell ref="W4:Y4"/>
    <mergeCell ref="Z4:AB4"/>
    <mergeCell ref="AC4:AE4"/>
    <mergeCell ref="AF4:AH4"/>
    <mergeCell ref="BS4:BU4"/>
    <mergeCell ref="BV4:BX4"/>
    <mergeCell ref="BY4:CA4"/>
    <mergeCell ref="BA4:BC4"/>
    <mergeCell ref="BD4:BF4"/>
    <mergeCell ref="BG4:BI4"/>
    <mergeCell ref="BJ4:BL4"/>
    <mergeCell ref="BM4:BO4"/>
    <mergeCell ref="BP4:BR4"/>
  </mergeCells>
  <pageMargins left="0.31496062992125984" right="0.31496062992125984" top="0.55118110236220474" bottom="0.74803149606299213" header="0.31496062992125984" footer="0.31496062992125984"/>
  <pageSetup paperSize="8" scale="80" fitToWidth="0" fitToHeight="0" orientation="landscape" r:id="rId1"/>
  <headerFooter alignWithMargins="0">
    <oddFooter xml:space="preserve">&amp;R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42"/>
  <sheetViews>
    <sheetView showZeros="0" view="pageBreakPreview" zoomScale="85" zoomScaleNormal="100" zoomScaleSheetLayoutView="85" workbookViewId="0">
      <selection activeCell="N30" sqref="N30"/>
    </sheetView>
  </sheetViews>
  <sheetFormatPr defaultColWidth="9.109375" defaultRowHeight="13.2"/>
  <cols>
    <col min="1" max="1" width="5" style="1046" customWidth="1"/>
    <col min="2" max="2" width="5.109375" style="1046" customWidth="1"/>
    <col min="3" max="3" width="10.44140625" style="1046" customWidth="1"/>
    <col min="4" max="4" width="6" style="1046" customWidth="1"/>
    <col min="5" max="5" width="3.6640625" style="1046" customWidth="1"/>
    <col min="6" max="6" width="7.33203125" style="1046" customWidth="1"/>
    <col min="7" max="7" width="4.44140625" style="1046" customWidth="1"/>
    <col min="8" max="8" width="6.6640625" style="1046" customWidth="1"/>
    <col min="9" max="10" width="7.88671875" style="1046" customWidth="1"/>
    <col min="11" max="13" width="8.33203125" style="1046" customWidth="1"/>
    <col min="14" max="32" width="7.88671875" style="1046" customWidth="1"/>
    <col min="33" max="73" width="6.6640625" style="1046" customWidth="1"/>
    <col min="74" max="74" width="7.44140625" style="1046" customWidth="1"/>
    <col min="75" max="76" width="6.6640625" style="1046" customWidth="1"/>
    <col min="77" max="77" width="7.6640625" style="1046" customWidth="1"/>
    <col min="78" max="78" width="6.6640625" style="1046" customWidth="1"/>
    <col min="79" max="81" width="8" style="1046" customWidth="1"/>
    <col min="82" max="16384" width="9.109375" style="1046"/>
  </cols>
  <sheetData>
    <row r="1" spans="1:79" s="879" customFormat="1" ht="30" customHeight="1">
      <c r="A1" s="1045" t="s">
        <v>389</v>
      </c>
    </row>
    <row r="2" spans="1:79" s="879" customFormat="1" ht="25.2">
      <c r="A2" s="1044" t="s">
        <v>369</v>
      </c>
      <c r="C2" s="1125"/>
      <c r="D2" s="1125"/>
      <c r="E2" s="1125"/>
      <c r="I2" s="1124"/>
      <c r="J2" s="1124"/>
      <c r="L2" s="1124"/>
      <c r="M2" s="1124"/>
      <c r="O2" s="1124"/>
      <c r="P2" s="1124"/>
      <c r="R2" s="1124"/>
      <c r="S2" s="1124"/>
      <c r="U2" s="1124"/>
      <c r="V2" s="1124"/>
      <c r="X2" s="1124"/>
      <c r="Y2" s="1124"/>
      <c r="AA2" s="1124"/>
      <c r="AB2" s="1124"/>
      <c r="AD2" s="1124"/>
      <c r="AE2" s="1124"/>
      <c r="AG2" s="1124"/>
      <c r="AH2" s="1124"/>
      <c r="AJ2" s="1124"/>
      <c r="AK2" s="1124"/>
      <c r="AM2" s="1124"/>
      <c r="AN2" s="1124"/>
      <c r="AP2" s="1124"/>
      <c r="AQ2" s="1124"/>
      <c r="AS2" s="1124"/>
      <c r="AT2" s="1124"/>
      <c r="AV2" s="1124"/>
      <c r="AW2" s="1124"/>
      <c r="AY2" s="1124"/>
      <c r="AZ2" s="1124"/>
      <c r="BB2" s="1124"/>
      <c r="BC2" s="1124"/>
      <c r="BE2" s="1124"/>
      <c r="BF2" s="1124"/>
      <c r="BH2" s="1124"/>
      <c r="BI2" s="1124"/>
      <c r="BK2" s="1124"/>
      <c r="BL2" s="1124"/>
      <c r="BN2" s="1124"/>
      <c r="BO2" s="1124"/>
      <c r="BQ2" s="1124"/>
      <c r="BR2" s="1124"/>
      <c r="BT2" s="1124"/>
      <c r="BU2" s="1124"/>
      <c r="BW2" s="1124"/>
      <c r="BX2" s="1124"/>
      <c r="BZ2" s="1124"/>
      <c r="CA2" s="1124"/>
    </row>
    <row r="3" spans="1:79" s="1122" customFormat="1" ht="15.6" thickBot="1"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1123"/>
      <c r="AE3" s="1123"/>
      <c r="AF3" s="1123"/>
      <c r="AG3" s="1123"/>
      <c r="AH3" s="1123"/>
      <c r="AI3" s="1123"/>
      <c r="AJ3" s="1123"/>
      <c r="AK3" s="1123"/>
      <c r="AL3" s="1123"/>
      <c r="AM3" s="1123"/>
      <c r="AN3" s="1123"/>
      <c r="AO3" s="1123"/>
      <c r="AP3" s="1123"/>
      <c r="AQ3" s="1123"/>
      <c r="AR3" s="1123"/>
      <c r="AS3" s="1123"/>
      <c r="AT3" s="1123"/>
      <c r="AU3" s="1123"/>
      <c r="AV3" s="1123"/>
      <c r="AW3" s="1123"/>
      <c r="AX3" s="1123"/>
      <c r="AY3" s="1123"/>
      <c r="AZ3" s="1123"/>
      <c r="BA3" s="1123"/>
      <c r="BB3" s="1123"/>
      <c r="BC3" s="1123"/>
      <c r="BD3" s="1123"/>
      <c r="BE3" s="1123"/>
      <c r="BF3" s="1123"/>
      <c r="BG3" s="1123"/>
      <c r="BH3" s="1123"/>
      <c r="BI3" s="1123"/>
      <c r="BJ3" s="1123"/>
      <c r="BK3" s="1123"/>
      <c r="BL3" s="1123"/>
      <c r="BM3" s="1123"/>
      <c r="BN3" s="1123"/>
      <c r="BO3" s="1123"/>
      <c r="BP3" s="1123"/>
      <c r="BQ3" s="1123"/>
      <c r="BR3" s="1123"/>
      <c r="BS3" s="1123"/>
      <c r="BT3" s="1123"/>
      <c r="BU3" s="1123"/>
      <c r="BV3" s="1123"/>
      <c r="BW3" s="1123"/>
      <c r="BX3" s="1123"/>
      <c r="BY3" s="1123"/>
      <c r="BZ3" s="1123"/>
      <c r="CA3" s="1123"/>
    </row>
    <row r="4" spans="1:79" ht="13.8" thickBot="1">
      <c r="A4" s="1786" t="s">
        <v>5</v>
      </c>
      <c r="B4" s="1787"/>
      <c r="C4" s="1787"/>
      <c r="D4" s="1787"/>
      <c r="E4" s="1787"/>
      <c r="F4" s="1787"/>
      <c r="G4" s="1788"/>
      <c r="H4" s="1765" t="s">
        <v>368</v>
      </c>
      <c r="I4" s="1766"/>
      <c r="J4" s="1767"/>
      <c r="K4" s="1765" t="s">
        <v>367</v>
      </c>
      <c r="L4" s="1766"/>
      <c r="M4" s="1767"/>
      <c r="N4" s="1765" t="s">
        <v>366</v>
      </c>
      <c r="O4" s="1766"/>
      <c r="P4" s="1767"/>
      <c r="Q4" s="1765" t="s">
        <v>365</v>
      </c>
      <c r="R4" s="1766"/>
      <c r="S4" s="1767"/>
      <c r="T4" s="1765" t="s">
        <v>364</v>
      </c>
      <c r="U4" s="1766"/>
      <c r="V4" s="1767"/>
      <c r="W4" s="1765" t="s">
        <v>363</v>
      </c>
      <c r="X4" s="1766"/>
      <c r="Y4" s="1767"/>
      <c r="Z4" s="1765" t="s">
        <v>362</v>
      </c>
      <c r="AA4" s="1766"/>
      <c r="AB4" s="1767"/>
      <c r="AC4" s="1765" t="s">
        <v>361</v>
      </c>
      <c r="AD4" s="1766"/>
      <c r="AE4" s="1767"/>
      <c r="AF4" s="1765" t="s">
        <v>360</v>
      </c>
      <c r="AG4" s="1766"/>
      <c r="AH4" s="1767"/>
      <c r="AI4" s="1765" t="s">
        <v>359</v>
      </c>
      <c r="AJ4" s="1766"/>
      <c r="AK4" s="1767"/>
      <c r="AL4" s="1765" t="s">
        <v>358</v>
      </c>
      <c r="AM4" s="1766"/>
      <c r="AN4" s="1767"/>
      <c r="AO4" s="1765" t="s">
        <v>357</v>
      </c>
      <c r="AP4" s="1766"/>
      <c r="AQ4" s="1767"/>
      <c r="AR4" s="1765" t="s">
        <v>356</v>
      </c>
      <c r="AS4" s="1766"/>
      <c r="AT4" s="1767"/>
      <c r="AU4" s="1765" t="s">
        <v>355</v>
      </c>
      <c r="AV4" s="1766"/>
      <c r="AW4" s="1767"/>
      <c r="AX4" s="1765" t="s">
        <v>354</v>
      </c>
      <c r="AY4" s="1766"/>
      <c r="AZ4" s="1767"/>
      <c r="BA4" s="1765" t="s">
        <v>353</v>
      </c>
      <c r="BB4" s="1766"/>
      <c r="BC4" s="1767"/>
      <c r="BD4" s="1765" t="s">
        <v>352</v>
      </c>
      <c r="BE4" s="1766"/>
      <c r="BF4" s="1767"/>
      <c r="BG4" s="1765" t="s">
        <v>351</v>
      </c>
      <c r="BH4" s="1766"/>
      <c r="BI4" s="1767"/>
      <c r="BJ4" s="1765" t="s">
        <v>350</v>
      </c>
      <c r="BK4" s="1766"/>
      <c r="BL4" s="1767"/>
      <c r="BM4" s="1765" t="s">
        <v>349</v>
      </c>
      <c r="BN4" s="1766"/>
      <c r="BO4" s="1767"/>
      <c r="BP4" s="1765" t="s">
        <v>348</v>
      </c>
      <c r="BQ4" s="1766"/>
      <c r="BR4" s="1767"/>
      <c r="BS4" s="1765" t="s">
        <v>347</v>
      </c>
      <c r="BT4" s="1766"/>
      <c r="BU4" s="1767"/>
      <c r="BV4" s="1765" t="s">
        <v>346</v>
      </c>
      <c r="BW4" s="1766"/>
      <c r="BX4" s="1767"/>
      <c r="BY4" s="1765" t="s">
        <v>388</v>
      </c>
      <c r="BZ4" s="1766"/>
      <c r="CA4" s="1767"/>
    </row>
    <row r="5" spans="1:79">
      <c r="A5" s="1768" t="s">
        <v>387</v>
      </c>
      <c r="B5" s="1769"/>
      <c r="C5" s="1772" t="s">
        <v>386</v>
      </c>
      <c r="D5" s="1774"/>
      <c r="E5" s="1775"/>
      <c r="F5" s="1775"/>
      <c r="G5" s="1776"/>
      <c r="H5" s="1087" t="s">
        <v>9</v>
      </c>
      <c r="I5" s="1086" t="s">
        <v>10</v>
      </c>
      <c r="J5" s="1085" t="s">
        <v>11</v>
      </c>
      <c r="K5" s="1121" t="s">
        <v>9</v>
      </c>
      <c r="L5" s="1086" t="s">
        <v>10</v>
      </c>
      <c r="M5" s="1119" t="s">
        <v>11</v>
      </c>
      <c r="N5" s="1087" t="s">
        <v>9</v>
      </c>
      <c r="O5" s="1086" t="s">
        <v>10</v>
      </c>
      <c r="P5" s="1085" t="s">
        <v>11</v>
      </c>
      <c r="Q5" s="1121" t="s">
        <v>9</v>
      </c>
      <c r="R5" s="1086" t="s">
        <v>10</v>
      </c>
      <c r="S5" s="1119" t="s">
        <v>11</v>
      </c>
      <c r="T5" s="1087" t="s">
        <v>9</v>
      </c>
      <c r="U5" s="1086" t="s">
        <v>10</v>
      </c>
      <c r="V5" s="1085" t="s">
        <v>11</v>
      </c>
      <c r="W5" s="1087" t="s">
        <v>9</v>
      </c>
      <c r="X5" s="1086" t="s">
        <v>10</v>
      </c>
      <c r="Y5" s="1085" t="s">
        <v>11</v>
      </c>
      <c r="Z5" s="1121" t="s">
        <v>9</v>
      </c>
      <c r="AA5" s="1086" t="s">
        <v>10</v>
      </c>
      <c r="AB5" s="1119" t="s">
        <v>11</v>
      </c>
      <c r="AC5" s="1087" t="s">
        <v>9</v>
      </c>
      <c r="AD5" s="1086" t="s">
        <v>10</v>
      </c>
      <c r="AE5" s="1085" t="s">
        <v>11</v>
      </c>
      <c r="AF5" s="1121" t="s">
        <v>9</v>
      </c>
      <c r="AG5" s="1086" t="s">
        <v>10</v>
      </c>
      <c r="AH5" s="1119" t="s">
        <v>11</v>
      </c>
      <c r="AI5" s="1087" t="s">
        <v>9</v>
      </c>
      <c r="AJ5" s="1086" t="s">
        <v>10</v>
      </c>
      <c r="AK5" s="1085" t="s">
        <v>11</v>
      </c>
      <c r="AL5" s="1087" t="s">
        <v>9</v>
      </c>
      <c r="AM5" s="1086" t="s">
        <v>10</v>
      </c>
      <c r="AN5" s="1085" t="s">
        <v>11</v>
      </c>
      <c r="AO5" s="1121" t="s">
        <v>9</v>
      </c>
      <c r="AP5" s="1086" t="s">
        <v>10</v>
      </c>
      <c r="AQ5" s="1119" t="s">
        <v>11</v>
      </c>
      <c r="AR5" s="1087" t="s">
        <v>9</v>
      </c>
      <c r="AS5" s="1086" t="s">
        <v>10</v>
      </c>
      <c r="AT5" s="1085" t="s">
        <v>11</v>
      </c>
      <c r="AU5" s="1121" t="s">
        <v>9</v>
      </c>
      <c r="AV5" s="1086" t="s">
        <v>10</v>
      </c>
      <c r="AW5" s="1119" t="s">
        <v>11</v>
      </c>
      <c r="AX5" s="1087" t="s">
        <v>9</v>
      </c>
      <c r="AY5" s="1086" t="s">
        <v>10</v>
      </c>
      <c r="AZ5" s="1085" t="s">
        <v>11</v>
      </c>
      <c r="BA5" s="1087" t="s">
        <v>9</v>
      </c>
      <c r="BB5" s="1086" t="s">
        <v>10</v>
      </c>
      <c r="BC5" s="1085" t="s">
        <v>11</v>
      </c>
      <c r="BD5" s="1120" t="s">
        <v>9</v>
      </c>
      <c r="BE5" s="1086" t="s">
        <v>10</v>
      </c>
      <c r="BF5" s="1085" t="s">
        <v>11</v>
      </c>
      <c r="BG5" s="1118" t="s">
        <v>9</v>
      </c>
      <c r="BH5" s="1086" t="s">
        <v>10</v>
      </c>
      <c r="BI5" s="1085" t="s">
        <v>11</v>
      </c>
      <c r="BJ5" s="1118" t="s">
        <v>9</v>
      </c>
      <c r="BK5" s="1086" t="s">
        <v>10</v>
      </c>
      <c r="BL5" s="1119" t="s">
        <v>11</v>
      </c>
      <c r="BM5" s="1118" t="s">
        <v>9</v>
      </c>
      <c r="BN5" s="1086" t="s">
        <v>10</v>
      </c>
      <c r="BO5" s="1085" t="s">
        <v>11</v>
      </c>
      <c r="BP5" s="1118" t="s">
        <v>9</v>
      </c>
      <c r="BQ5" s="1086" t="s">
        <v>10</v>
      </c>
      <c r="BR5" s="1085" t="s">
        <v>11</v>
      </c>
      <c r="BS5" s="1120" t="s">
        <v>9</v>
      </c>
      <c r="BT5" s="1086" t="s">
        <v>10</v>
      </c>
      <c r="BU5" s="1085" t="s">
        <v>11</v>
      </c>
      <c r="BV5" s="1118" t="s">
        <v>9</v>
      </c>
      <c r="BW5" s="1086" t="s">
        <v>10</v>
      </c>
      <c r="BX5" s="1119" t="s">
        <v>11</v>
      </c>
      <c r="BY5" s="1118" t="s">
        <v>9</v>
      </c>
      <c r="BZ5" s="1086" t="s">
        <v>10</v>
      </c>
      <c r="CA5" s="1085" t="s">
        <v>11</v>
      </c>
    </row>
    <row r="6" spans="1:79" ht="13.8" thickBot="1">
      <c r="A6" s="1770"/>
      <c r="B6" s="1771"/>
      <c r="C6" s="1773"/>
      <c r="D6" s="1777"/>
      <c r="E6" s="1778"/>
      <c r="F6" s="1778"/>
      <c r="G6" s="1779"/>
      <c r="H6" s="1115" t="s">
        <v>14</v>
      </c>
      <c r="I6" s="1114" t="s">
        <v>15</v>
      </c>
      <c r="J6" s="1113" t="s">
        <v>70</v>
      </c>
      <c r="K6" s="1117" t="s">
        <v>14</v>
      </c>
      <c r="L6" s="1114" t="s">
        <v>15</v>
      </c>
      <c r="M6" s="1116" t="s">
        <v>70</v>
      </c>
      <c r="N6" s="1115" t="s">
        <v>14</v>
      </c>
      <c r="O6" s="1114" t="s">
        <v>15</v>
      </c>
      <c r="P6" s="1113" t="s">
        <v>70</v>
      </c>
      <c r="Q6" s="1117" t="s">
        <v>14</v>
      </c>
      <c r="R6" s="1114" t="s">
        <v>15</v>
      </c>
      <c r="S6" s="1116" t="s">
        <v>70</v>
      </c>
      <c r="T6" s="1115" t="s">
        <v>14</v>
      </c>
      <c r="U6" s="1114" t="s">
        <v>15</v>
      </c>
      <c r="V6" s="1113" t="s">
        <v>70</v>
      </c>
      <c r="W6" s="1115" t="s">
        <v>14</v>
      </c>
      <c r="X6" s="1114" t="s">
        <v>15</v>
      </c>
      <c r="Y6" s="1113" t="s">
        <v>70</v>
      </c>
      <c r="Z6" s="1117" t="s">
        <v>14</v>
      </c>
      <c r="AA6" s="1114" t="s">
        <v>15</v>
      </c>
      <c r="AB6" s="1116" t="s">
        <v>70</v>
      </c>
      <c r="AC6" s="1115" t="s">
        <v>14</v>
      </c>
      <c r="AD6" s="1114" t="s">
        <v>15</v>
      </c>
      <c r="AE6" s="1113" t="s">
        <v>70</v>
      </c>
      <c r="AF6" s="1117" t="s">
        <v>14</v>
      </c>
      <c r="AG6" s="1114" t="s">
        <v>15</v>
      </c>
      <c r="AH6" s="1116" t="s">
        <v>70</v>
      </c>
      <c r="AI6" s="1115" t="s">
        <v>14</v>
      </c>
      <c r="AJ6" s="1114" t="s">
        <v>15</v>
      </c>
      <c r="AK6" s="1113" t="s">
        <v>70</v>
      </c>
      <c r="AL6" s="1115" t="s">
        <v>14</v>
      </c>
      <c r="AM6" s="1114" t="s">
        <v>15</v>
      </c>
      <c r="AN6" s="1113" t="s">
        <v>70</v>
      </c>
      <c r="AO6" s="1117" t="s">
        <v>14</v>
      </c>
      <c r="AP6" s="1114" t="s">
        <v>15</v>
      </c>
      <c r="AQ6" s="1116" t="s">
        <v>70</v>
      </c>
      <c r="AR6" s="1115" t="s">
        <v>14</v>
      </c>
      <c r="AS6" s="1114" t="s">
        <v>15</v>
      </c>
      <c r="AT6" s="1113" t="s">
        <v>70</v>
      </c>
      <c r="AU6" s="1117" t="s">
        <v>14</v>
      </c>
      <c r="AV6" s="1114" t="s">
        <v>15</v>
      </c>
      <c r="AW6" s="1116" t="s">
        <v>70</v>
      </c>
      <c r="AX6" s="1115" t="s">
        <v>14</v>
      </c>
      <c r="AY6" s="1114" t="s">
        <v>15</v>
      </c>
      <c r="AZ6" s="1113" t="s">
        <v>70</v>
      </c>
      <c r="BA6" s="1115" t="s">
        <v>14</v>
      </c>
      <c r="BB6" s="1114" t="s">
        <v>15</v>
      </c>
      <c r="BC6" s="1113" t="s">
        <v>70</v>
      </c>
      <c r="BD6" s="1117" t="s">
        <v>14</v>
      </c>
      <c r="BE6" s="1114" t="s">
        <v>15</v>
      </c>
      <c r="BF6" s="1113" t="s">
        <v>70</v>
      </c>
      <c r="BG6" s="1115" t="s">
        <v>14</v>
      </c>
      <c r="BH6" s="1114" t="s">
        <v>15</v>
      </c>
      <c r="BI6" s="1113" t="s">
        <v>70</v>
      </c>
      <c r="BJ6" s="1115" t="s">
        <v>14</v>
      </c>
      <c r="BK6" s="1114" t="s">
        <v>15</v>
      </c>
      <c r="BL6" s="1116" t="s">
        <v>70</v>
      </c>
      <c r="BM6" s="1115" t="s">
        <v>14</v>
      </c>
      <c r="BN6" s="1114" t="s">
        <v>15</v>
      </c>
      <c r="BO6" s="1113" t="s">
        <v>70</v>
      </c>
      <c r="BP6" s="1115" t="s">
        <v>14</v>
      </c>
      <c r="BQ6" s="1114" t="s">
        <v>15</v>
      </c>
      <c r="BR6" s="1113" t="s">
        <v>70</v>
      </c>
      <c r="BS6" s="1117" t="s">
        <v>14</v>
      </c>
      <c r="BT6" s="1114" t="s">
        <v>15</v>
      </c>
      <c r="BU6" s="1113" t="s">
        <v>70</v>
      </c>
      <c r="BV6" s="1115" t="s">
        <v>14</v>
      </c>
      <c r="BW6" s="1114" t="s">
        <v>15</v>
      </c>
      <c r="BX6" s="1116" t="s">
        <v>70</v>
      </c>
      <c r="BY6" s="1115" t="s">
        <v>14</v>
      </c>
      <c r="BZ6" s="1114" t="s">
        <v>15</v>
      </c>
      <c r="CA6" s="1113" t="s">
        <v>70</v>
      </c>
    </row>
    <row r="7" spans="1:79" ht="12.75" customHeight="1">
      <c r="A7" s="1780" t="s">
        <v>20</v>
      </c>
      <c r="B7" s="1781"/>
      <c r="C7" s="1762">
        <v>16</v>
      </c>
      <c r="D7" s="1727" t="s">
        <v>18</v>
      </c>
      <c r="E7" s="1728"/>
      <c r="F7" s="1760" t="s">
        <v>17</v>
      </c>
      <c r="G7" s="1761"/>
      <c r="H7" s="1106">
        <v>6.84</v>
      </c>
      <c r="I7" s="1105">
        <v>1.22</v>
      </c>
      <c r="J7" s="1104">
        <v>0.66500000000000004</v>
      </c>
      <c r="K7" s="1106">
        <v>6.89</v>
      </c>
      <c r="L7" s="1105">
        <v>1.2290000000000001</v>
      </c>
      <c r="M7" s="1104">
        <v>0.66900000000000004</v>
      </c>
      <c r="N7" s="1106">
        <v>6.81</v>
      </c>
      <c r="O7" s="1105">
        <v>1.216</v>
      </c>
      <c r="P7" s="1104">
        <v>0.66200000000000003</v>
      </c>
      <c r="Q7" s="1106">
        <v>6.49</v>
      </c>
      <c r="R7" s="1105">
        <v>1.242</v>
      </c>
      <c r="S7" s="1104">
        <v>0.67600000000000005</v>
      </c>
      <c r="T7" s="1106">
        <v>7.53</v>
      </c>
      <c r="U7" s="1105">
        <v>1.347</v>
      </c>
      <c r="V7" s="1104">
        <v>0.73199999999999998</v>
      </c>
      <c r="W7" s="1106">
        <v>8.67</v>
      </c>
      <c r="X7" s="1105">
        <v>1.5469999999999999</v>
      </c>
      <c r="Y7" s="1104">
        <v>0.83799999999999997</v>
      </c>
      <c r="Z7" s="1106">
        <v>9.11</v>
      </c>
      <c r="AA7" s="1105">
        <v>1.617</v>
      </c>
      <c r="AB7" s="1104">
        <v>0.875</v>
      </c>
      <c r="AC7" s="1106">
        <v>9.61</v>
      </c>
      <c r="AD7" s="1105">
        <v>1.6910000000000001</v>
      </c>
      <c r="AE7" s="1104">
        <v>0.91400000000000003</v>
      </c>
      <c r="AF7" s="1106">
        <v>9.11</v>
      </c>
      <c r="AG7" s="1105">
        <v>1.6</v>
      </c>
      <c r="AH7" s="1104">
        <v>0.86599999999999999</v>
      </c>
      <c r="AI7" s="1106">
        <v>8.98</v>
      </c>
      <c r="AJ7" s="1105">
        <v>1.587</v>
      </c>
      <c r="AK7" s="1104">
        <v>0.85899999999999999</v>
      </c>
      <c r="AL7" s="1106">
        <v>8.8699999999999992</v>
      </c>
      <c r="AM7" s="1105">
        <v>1.5649999999999999</v>
      </c>
      <c r="AN7" s="1104">
        <v>0.84699999999999998</v>
      </c>
      <c r="AO7" s="1106">
        <v>8.49</v>
      </c>
      <c r="AP7" s="1105">
        <v>1.504</v>
      </c>
      <c r="AQ7" s="1104">
        <v>0.81499999999999995</v>
      </c>
      <c r="AR7" s="1106">
        <v>8.58</v>
      </c>
      <c r="AS7" s="1105">
        <v>1.5209999999999999</v>
      </c>
      <c r="AT7" s="1104">
        <v>0.82399999999999995</v>
      </c>
      <c r="AU7" s="1106">
        <v>9.0500000000000007</v>
      </c>
      <c r="AV7" s="1105">
        <v>1.6040000000000001</v>
      </c>
      <c r="AW7" s="1104">
        <v>0.86799999999999999</v>
      </c>
      <c r="AX7" s="1106">
        <v>9.67</v>
      </c>
      <c r="AY7" s="1105">
        <v>1.7130000000000001</v>
      </c>
      <c r="AZ7" s="1104">
        <v>0.92600000000000005</v>
      </c>
      <c r="BA7" s="1106">
        <v>9.66</v>
      </c>
      <c r="BB7" s="1105">
        <v>1.7</v>
      </c>
      <c r="BC7" s="1104">
        <v>0.91900000000000004</v>
      </c>
      <c r="BD7" s="1106">
        <v>9.52</v>
      </c>
      <c r="BE7" s="1105">
        <v>1.6779999999999999</v>
      </c>
      <c r="BF7" s="1104">
        <v>0.90700000000000003</v>
      </c>
      <c r="BG7" s="1106">
        <v>9.25</v>
      </c>
      <c r="BH7" s="1105">
        <v>1.63</v>
      </c>
      <c r="BI7" s="1104">
        <v>0.88200000000000001</v>
      </c>
      <c r="BJ7" s="1106">
        <v>9.19</v>
      </c>
      <c r="BK7" s="1105">
        <v>1.6220000000000001</v>
      </c>
      <c r="BL7" s="1104">
        <v>0.877</v>
      </c>
      <c r="BM7" s="1106">
        <v>8.9700000000000006</v>
      </c>
      <c r="BN7" s="1105">
        <v>1.5820000000000001</v>
      </c>
      <c r="BO7" s="1104">
        <v>0.85699999999999998</v>
      </c>
      <c r="BP7" s="1106">
        <v>8.51</v>
      </c>
      <c r="BQ7" s="1105">
        <v>1.508</v>
      </c>
      <c r="BR7" s="1104">
        <v>0.81699999999999995</v>
      </c>
      <c r="BS7" s="1106">
        <v>7.89</v>
      </c>
      <c r="BT7" s="1105">
        <v>1.399</v>
      </c>
      <c r="BU7" s="1104">
        <v>0.76</v>
      </c>
      <c r="BV7" s="1106">
        <v>7.34</v>
      </c>
      <c r="BW7" s="1105">
        <v>1.3069999999999999</v>
      </c>
      <c r="BX7" s="1104">
        <v>0.71099999999999997</v>
      </c>
      <c r="BY7" s="1106">
        <v>7.1</v>
      </c>
      <c r="BZ7" s="1105">
        <v>1.264</v>
      </c>
      <c r="CA7" s="1104">
        <v>0.68799999999999994</v>
      </c>
    </row>
    <row r="8" spans="1:79">
      <c r="A8" s="1782"/>
      <c r="B8" s="1783"/>
      <c r="C8" s="1763"/>
      <c r="D8" s="1758"/>
      <c r="E8" s="1759"/>
      <c r="F8" s="1756" t="s">
        <v>385</v>
      </c>
      <c r="G8" s="1757"/>
      <c r="H8" s="1112">
        <v>126.5</v>
      </c>
      <c r="I8" s="1111">
        <v>1.206</v>
      </c>
      <c r="J8" s="1107">
        <v>0.64400000000000002</v>
      </c>
      <c r="K8" s="1112">
        <v>127.32</v>
      </c>
      <c r="L8" s="1111">
        <v>1.214</v>
      </c>
      <c r="M8" s="1107">
        <v>0.64800000000000002</v>
      </c>
      <c r="N8" s="1112">
        <v>126</v>
      </c>
      <c r="O8" s="1111">
        <v>1.2010000000000001</v>
      </c>
      <c r="P8" s="1107">
        <v>0.64200000000000002</v>
      </c>
      <c r="Q8" s="1112">
        <v>128.69</v>
      </c>
      <c r="R8" s="1111">
        <v>1.2270000000000001</v>
      </c>
      <c r="S8" s="1107">
        <v>0.65500000000000003</v>
      </c>
      <c r="T8" s="1112">
        <v>139.57</v>
      </c>
      <c r="U8" s="1111">
        <v>1.3320000000000001</v>
      </c>
      <c r="V8" s="1107">
        <v>0.70799999999999996</v>
      </c>
      <c r="W8" s="1112">
        <v>160.41999999999999</v>
      </c>
      <c r="X8" s="1111">
        <v>1.5329999999999999</v>
      </c>
      <c r="Y8" s="1107">
        <v>0.81</v>
      </c>
      <c r="Z8" s="1112">
        <v>169.21</v>
      </c>
      <c r="AA8" s="1111">
        <v>1.6020000000000001</v>
      </c>
      <c r="AB8" s="1107">
        <v>0.84499999999999997</v>
      </c>
      <c r="AC8" s="1112">
        <v>176.93</v>
      </c>
      <c r="AD8" s="1111">
        <v>1.6759999999999999</v>
      </c>
      <c r="AE8" s="1107">
        <v>0.88200000000000001</v>
      </c>
      <c r="AF8" s="1112">
        <v>169.05</v>
      </c>
      <c r="AG8" s="1111">
        <v>1.585</v>
      </c>
      <c r="AH8" s="1107">
        <v>0.83599999999999997</v>
      </c>
      <c r="AI8" s="1112">
        <v>166.07</v>
      </c>
      <c r="AJ8" s="1111">
        <v>1.5720000000000001</v>
      </c>
      <c r="AK8" s="1107">
        <v>0.83</v>
      </c>
      <c r="AL8" s="1112">
        <v>163.78</v>
      </c>
      <c r="AM8" s="1111">
        <v>1.55</v>
      </c>
      <c r="AN8" s="1107">
        <v>0.81899999999999995</v>
      </c>
      <c r="AO8" s="1112">
        <v>157.38</v>
      </c>
      <c r="AP8" s="1111">
        <v>1.4890000000000001</v>
      </c>
      <c r="AQ8" s="1107">
        <v>0.78800000000000003</v>
      </c>
      <c r="AR8" s="1112">
        <v>159.18</v>
      </c>
      <c r="AS8" s="1111">
        <v>1.506</v>
      </c>
      <c r="AT8" s="1107">
        <v>0.79700000000000004</v>
      </c>
      <c r="AU8" s="1112">
        <v>167.87</v>
      </c>
      <c r="AV8" s="1111">
        <v>1.589</v>
      </c>
      <c r="AW8" s="1107">
        <v>0.83899999999999997</v>
      </c>
      <c r="AX8" s="1112">
        <v>179.23</v>
      </c>
      <c r="AY8" s="1111">
        <v>1.698</v>
      </c>
      <c r="AZ8" s="1107">
        <v>0.89300000000000002</v>
      </c>
      <c r="BA8" s="1112">
        <v>177.9</v>
      </c>
      <c r="BB8" s="1111">
        <v>1.6850000000000001</v>
      </c>
      <c r="BC8" s="1107">
        <v>0.88700000000000001</v>
      </c>
      <c r="BD8" s="1112">
        <v>175.6</v>
      </c>
      <c r="BE8" s="1111">
        <v>1.663</v>
      </c>
      <c r="BF8" s="1107">
        <v>0.876</v>
      </c>
      <c r="BG8" s="1112">
        <v>170.59</v>
      </c>
      <c r="BH8" s="1111">
        <v>1.615</v>
      </c>
      <c r="BI8" s="1107">
        <v>0.85199999999999998</v>
      </c>
      <c r="BJ8" s="1112">
        <v>169.71</v>
      </c>
      <c r="BK8" s="1111">
        <v>1.607</v>
      </c>
      <c r="BL8" s="1107">
        <v>0.84699999999999998</v>
      </c>
      <c r="BM8" s="1112">
        <v>165.57</v>
      </c>
      <c r="BN8" s="1111">
        <v>1.5669999999999999</v>
      </c>
      <c r="BO8" s="1107">
        <v>0.82799999999999996</v>
      </c>
      <c r="BP8" s="1112">
        <v>157.80000000000001</v>
      </c>
      <c r="BQ8" s="1111">
        <v>1.4930000000000001</v>
      </c>
      <c r="BR8" s="1107">
        <v>0.79</v>
      </c>
      <c r="BS8" s="1112">
        <v>146.4</v>
      </c>
      <c r="BT8" s="1111">
        <v>1.3839999999999999</v>
      </c>
      <c r="BU8" s="1107">
        <v>0.73499999999999999</v>
      </c>
      <c r="BV8" s="1112">
        <v>135.52000000000001</v>
      </c>
      <c r="BW8" s="1111">
        <v>1.2929999999999999</v>
      </c>
      <c r="BX8" s="1107">
        <v>0.68799999999999994</v>
      </c>
      <c r="BY8" s="1112">
        <v>130.97</v>
      </c>
      <c r="BZ8" s="1111">
        <v>1.2490000000000001</v>
      </c>
      <c r="CA8" s="1107">
        <v>0.66600000000000004</v>
      </c>
    </row>
    <row r="9" spans="1:79" ht="13.5" customHeight="1" thickBot="1">
      <c r="A9" s="1782"/>
      <c r="B9" s="1783"/>
      <c r="C9" s="1763"/>
      <c r="D9" s="1729"/>
      <c r="E9" s="1730"/>
      <c r="F9" s="1744"/>
      <c r="G9" s="1745"/>
      <c r="H9" s="1110" t="s">
        <v>185</v>
      </c>
      <c r="I9" s="1109" t="s">
        <v>185</v>
      </c>
      <c r="J9" s="1108" t="s">
        <v>185</v>
      </c>
      <c r="K9" s="1110" t="s">
        <v>185</v>
      </c>
      <c r="L9" s="1109" t="s">
        <v>185</v>
      </c>
      <c r="M9" s="1108" t="s">
        <v>185</v>
      </c>
      <c r="N9" s="1110" t="s">
        <v>185</v>
      </c>
      <c r="O9" s="1109" t="s">
        <v>185</v>
      </c>
      <c r="P9" s="1108" t="s">
        <v>185</v>
      </c>
      <c r="Q9" s="1110" t="s">
        <v>185</v>
      </c>
      <c r="R9" s="1109" t="s">
        <v>185</v>
      </c>
      <c r="S9" s="1108" t="s">
        <v>185</v>
      </c>
      <c r="T9" s="1110" t="s">
        <v>185</v>
      </c>
      <c r="U9" s="1109" t="s">
        <v>185</v>
      </c>
      <c r="V9" s="1108" t="s">
        <v>185</v>
      </c>
      <c r="W9" s="1110" t="s">
        <v>185</v>
      </c>
      <c r="X9" s="1109" t="s">
        <v>185</v>
      </c>
      <c r="Y9" s="1108" t="s">
        <v>185</v>
      </c>
      <c r="Z9" s="1110" t="s">
        <v>185</v>
      </c>
      <c r="AA9" s="1109" t="s">
        <v>185</v>
      </c>
      <c r="AB9" s="1108" t="s">
        <v>185</v>
      </c>
      <c r="AC9" s="1110" t="s">
        <v>185</v>
      </c>
      <c r="AD9" s="1109" t="s">
        <v>185</v>
      </c>
      <c r="AE9" s="1108" t="s">
        <v>185</v>
      </c>
      <c r="AF9" s="1110" t="s">
        <v>185</v>
      </c>
      <c r="AG9" s="1109" t="s">
        <v>185</v>
      </c>
      <c r="AH9" s="1108" t="s">
        <v>185</v>
      </c>
      <c r="AI9" s="1110" t="s">
        <v>185</v>
      </c>
      <c r="AJ9" s="1109" t="s">
        <v>185</v>
      </c>
      <c r="AK9" s="1108" t="s">
        <v>185</v>
      </c>
      <c r="AL9" s="1110" t="s">
        <v>185</v>
      </c>
      <c r="AM9" s="1109" t="s">
        <v>185</v>
      </c>
      <c r="AN9" s="1108" t="s">
        <v>185</v>
      </c>
      <c r="AO9" s="1110" t="s">
        <v>185</v>
      </c>
      <c r="AP9" s="1109" t="s">
        <v>185</v>
      </c>
      <c r="AQ9" s="1108" t="s">
        <v>185</v>
      </c>
      <c r="AR9" s="1110" t="s">
        <v>185</v>
      </c>
      <c r="AS9" s="1109" t="s">
        <v>185</v>
      </c>
      <c r="AT9" s="1108" t="s">
        <v>185</v>
      </c>
      <c r="AU9" s="1110" t="s">
        <v>185</v>
      </c>
      <c r="AV9" s="1109" t="s">
        <v>185</v>
      </c>
      <c r="AW9" s="1108" t="s">
        <v>185</v>
      </c>
      <c r="AX9" s="1110" t="s">
        <v>185</v>
      </c>
      <c r="AY9" s="1109" t="s">
        <v>185</v>
      </c>
      <c r="AZ9" s="1108" t="s">
        <v>185</v>
      </c>
      <c r="BA9" s="1110" t="s">
        <v>185</v>
      </c>
      <c r="BB9" s="1109" t="s">
        <v>185</v>
      </c>
      <c r="BC9" s="1108" t="s">
        <v>185</v>
      </c>
      <c r="BD9" s="1110" t="s">
        <v>185</v>
      </c>
      <c r="BE9" s="1109" t="s">
        <v>185</v>
      </c>
      <c r="BF9" s="1108" t="s">
        <v>185</v>
      </c>
      <c r="BG9" s="1110" t="s">
        <v>185</v>
      </c>
      <c r="BH9" s="1109" t="s">
        <v>185</v>
      </c>
      <c r="BI9" s="1108" t="s">
        <v>185</v>
      </c>
      <c r="BJ9" s="1110" t="s">
        <v>185</v>
      </c>
      <c r="BK9" s="1109" t="s">
        <v>185</v>
      </c>
      <c r="BL9" s="1108" t="s">
        <v>185</v>
      </c>
      <c r="BM9" s="1110" t="s">
        <v>185</v>
      </c>
      <c r="BN9" s="1109" t="s">
        <v>185</v>
      </c>
      <c r="BO9" s="1108" t="s">
        <v>185</v>
      </c>
      <c r="BP9" s="1110" t="s">
        <v>185</v>
      </c>
      <c r="BQ9" s="1109" t="s">
        <v>185</v>
      </c>
      <c r="BR9" s="1108" t="s">
        <v>185</v>
      </c>
      <c r="BS9" s="1110" t="s">
        <v>185</v>
      </c>
      <c r="BT9" s="1109" t="s">
        <v>185</v>
      </c>
      <c r="BU9" s="1108" t="s">
        <v>185</v>
      </c>
      <c r="BV9" s="1110" t="s">
        <v>185</v>
      </c>
      <c r="BW9" s="1109" t="s">
        <v>185</v>
      </c>
      <c r="BX9" s="1108" t="s">
        <v>185</v>
      </c>
      <c r="BY9" s="1110" t="s">
        <v>185</v>
      </c>
      <c r="BZ9" s="1109" t="s">
        <v>185</v>
      </c>
      <c r="CA9" s="1108" t="s">
        <v>185</v>
      </c>
    </row>
    <row r="10" spans="1:79">
      <c r="A10" s="1782"/>
      <c r="B10" s="1783"/>
      <c r="C10" s="1763"/>
      <c r="D10" s="1727" t="s">
        <v>22</v>
      </c>
      <c r="E10" s="1728"/>
      <c r="F10" s="1760" t="s">
        <v>17</v>
      </c>
      <c r="G10" s="1761"/>
      <c r="H10" s="1753">
        <v>117.2</v>
      </c>
      <c r="I10" s="1754"/>
      <c r="J10" s="1755"/>
      <c r="K10" s="1753">
        <v>117.2</v>
      </c>
      <c r="L10" s="1754"/>
      <c r="M10" s="1755"/>
      <c r="N10" s="1753">
        <v>117.4</v>
      </c>
      <c r="O10" s="1754"/>
      <c r="P10" s="1755"/>
      <c r="Q10" s="1753">
        <v>125.8</v>
      </c>
      <c r="R10" s="1754"/>
      <c r="S10" s="1755"/>
      <c r="T10" s="1753">
        <v>117.5</v>
      </c>
      <c r="U10" s="1754"/>
      <c r="V10" s="1755"/>
      <c r="W10" s="1753">
        <v>117.1</v>
      </c>
      <c r="X10" s="1754"/>
      <c r="Y10" s="1755"/>
      <c r="Z10" s="1753">
        <v>116.5</v>
      </c>
      <c r="AA10" s="1754"/>
      <c r="AB10" s="1755"/>
      <c r="AC10" s="1753">
        <v>115.5</v>
      </c>
      <c r="AD10" s="1754"/>
      <c r="AE10" s="1755"/>
      <c r="AF10" s="1753">
        <v>115.3</v>
      </c>
      <c r="AG10" s="1754"/>
      <c r="AH10" s="1755"/>
      <c r="AI10" s="1753">
        <v>116</v>
      </c>
      <c r="AJ10" s="1754"/>
      <c r="AK10" s="1755"/>
      <c r="AL10" s="1753">
        <v>115.8</v>
      </c>
      <c r="AM10" s="1754"/>
      <c r="AN10" s="1755"/>
      <c r="AO10" s="1753">
        <v>116.3</v>
      </c>
      <c r="AP10" s="1754"/>
      <c r="AQ10" s="1755"/>
      <c r="AR10" s="1753">
        <v>116.4</v>
      </c>
      <c r="AS10" s="1754"/>
      <c r="AT10" s="1755"/>
      <c r="AU10" s="1753">
        <v>116.3</v>
      </c>
      <c r="AV10" s="1754"/>
      <c r="AW10" s="1755"/>
      <c r="AX10" s="1753">
        <v>116.3</v>
      </c>
      <c r="AY10" s="1754"/>
      <c r="AZ10" s="1755"/>
      <c r="BA10" s="1753">
        <v>115.5</v>
      </c>
      <c r="BB10" s="1754"/>
      <c r="BC10" s="1755"/>
      <c r="BD10" s="1753">
        <v>115.7</v>
      </c>
      <c r="BE10" s="1754"/>
      <c r="BF10" s="1755"/>
      <c r="BG10" s="1753">
        <v>115.7</v>
      </c>
      <c r="BH10" s="1754"/>
      <c r="BI10" s="1755"/>
      <c r="BJ10" s="1753">
        <v>115.9</v>
      </c>
      <c r="BK10" s="1754"/>
      <c r="BL10" s="1755"/>
      <c r="BM10" s="1753">
        <v>115.8</v>
      </c>
      <c r="BN10" s="1754"/>
      <c r="BO10" s="1755"/>
      <c r="BP10" s="1753">
        <v>116.3</v>
      </c>
      <c r="BQ10" s="1754"/>
      <c r="BR10" s="1755"/>
      <c r="BS10" s="1753">
        <v>116.5</v>
      </c>
      <c r="BT10" s="1754"/>
      <c r="BU10" s="1755"/>
      <c r="BV10" s="1753">
        <v>117</v>
      </c>
      <c r="BW10" s="1754"/>
      <c r="BX10" s="1755"/>
      <c r="BY10" s="1753">
        <v>117.1</v>
      </c>
      <c r="BZ10" s="1754"/>
      <c r="CA10" s="1755"/>
    </row>
    <row r="11" spans="1:79">
      <c r="A11" s="1782"/>
      <c r="B11" s="1783"/>
      <c r="C11" s="1763"/>
      <c r="D11" s="1758"/>
      <c r="E11" s="1759"/>
      <c r="F11" s="1756" t="s">
        <v>385</v>
      </c>
      <c r="G11" s="1757"/>
      <c r="H11" s="1750">
        <v>6.24</v>
      </c>
      <c r="I11" s="1751"/>
      <c r="J11" s="1752"/>
      <c r="K11" s="1750">
        <v>6.24</v>
      </c>
      <c r="L11" s="1751"/>
      <c r="M11" s="1752"/>
      <c r="N11" s="1750">
        <v>6.24</v>
      </c>
      <c r="O11" s="1751"/>
      <c r="P11" s="1752"/>
      <c r="Q11" s="1750">
        <v>6.24</v>
      </c>
      <c r="R11" s="1751"/>
      <c r="S11" s="1752"/>
      <c r="T11" s="1750">
        <v>6.24</v>
      </c>
      <c r="U11" s="1751"/>
      <c r="V11" s="1752"/>
      <c r="W11" s="1750">
        <v>6.24</v>
      </c>
      <c r="X11" s="1751"/>
      <c r="Y11" s="1752"/>
      <c r="Z11" s="1750">
        <v>6.18</v>
      </c>
      <c r="AA11" s="1751"/>
      <c r="AB11" s="1752"/>
      <c r="AC11" s="1750">
        <v>6.18</v>
      </c>
      <c r="AD11" s="1751"/>
      <c r="AE11" s="1752"/>
      <c r="AF11" s="1750">
        <v>6.12</v>
      </c>
      <c r="AG11" s="1751"/>
      <c r="AH11" s="1752"/>
      <c r="AI11" s="1750">
        <v>6.18</v>
      </c>
      <c r="AJ11" s="1751"/>
      <c r="AK11" s="1752"/>
      <c r="AL11" s="1750">
        <v>6.18</v>
      </c>
      <c r="AM11" s="1751"/>
      <c r="AN11" s="1752"/>
      <c r="AO11" s="1750">
        <v>6.18</v>
      </c>
      <c r="AP11" s="1751"/>
      <c r="AQ11" s="1752"/>
      <c r="AR11" s="1750">
        <v>6.18</v>
      </c>
      <c r="AS11" s="1751"/>
      <c r="AT11" s="1752"/>
      <c r="AU11" s="1750">
        <v>6.18</v>
      </c>
      <c r="AV11" s="1751"/>
      <c r="AW11" s="1752"/>
      <c r="AX11" s="1750">
        <v>6.18</v>
      </c>
      <c r="AY11" s="1751"/>
      <c r="AZ11" s="1752"/>
      <c r="BA11" s="1750">
        <v>6.18</v>
      </c>
      <c r="BB11" s="1751"/>
      <c r="BC11" s="1752"/>
      <c r="BD11" s="1750">
        <v>6.18</v>
      </c>
      <c r="BE11" s="1751"/>
      <c r="BF11" s="1752"/>
      <c r="BG11" s="1750">
        <v>6.18</v>
      </c>
      <c r="BH11" s="1751"/>
      <c r="BI11" s="1752"/>
      <c r="BJ11" s="1750">
        <v>6.18</v>
      </c>
      <c r="BK11" s="1751"/>
      <c r="BL11" s="1752"/>
      <c r="BM11" s="1750">
        <v>6.18</v>
      </c>
      <c r="BN11" s="1751"/>
      <c r="BO11" s="1752"/>
      <c r="BP11" s="1750">
        <v>6.18</v>
      </c>
      <c r="BQ11" s="1751"/>
      <c r="BR11" s="1752"/>
      <c r="BS11" s="1750">
        <v>6.18</v>
      </c>
      <c r="BT11" s="1751"/>
      <c r="BU11" s="1752"/>
      <c r="BV11" s="1750">
        <v>6.24</v>
      </c>
      <c r="BW11" s="1751"/>
      <c r="BX11" s="1752"/>
      <c r="BY11" s="1750">
        <v>6.24</v>
      </c>
      <c r="BZ11" s="1751"/>
      <c r="CA11" s="1752"/>
    </row>
    <row r="12" spans="1:79" ht="13.8" thickBot="1">
      <c r="A12" s="1782"/>
      <c r="B12" s="1783"/>
      <c r="C12" s="1763"/>
      <c r="D12" s="1729"/>
      <c r="E12" s="1730"/>
      <c r="F12" s="1744"/>
      <c r="G12" s="1746"/>
      <c r="H12" s="1744" t="s">
        <v>185</v>
      </c>
      <c r="I12" s="1745"/>
      <c r="J12" s="1746"/>
      <c r="K12" s="1744" t="s">
        <v>185</v>
      </c>
      <c r="L12" s="1745"/>
      <c r="M12" s="1746"/>
      <c r="N12" s="1744" t="s">
        <v>185</v>
      </c>
      <c r="O12" s="1745"/>
      <c r="P12" s="1746"/>
      <c r="Q12" s="1744" t="s">
        <v>185</v>
      </c>
      <c r="R12" s="1745"/>
      <c r="S12" s="1746"/>
      <c r="T12" s="1744" t="s">
        <v>185</v>
      </c>
      <c r="U12" s="1745"/>
      <c r="V12" s="1746"/>
      <c r="W12" s="1744" t="s">
        <v>185</v>
      </c>
      <c r="X12" s="1745"/>
      <c r="Y12" s="1746"/>
      <c r="Z12" s="1744" t="s">
        <v>185</v>
      </c>
      <c r="AA12" s="1745"/>
      <c r="AB12" s="1746"/>
      <c r="AC12" s="1744" t="s">
        <v>185</v>
      </c>
      <c r="AD12" s="1745"/>
      <c r="AE12" s="1746"/>
      <c r="AF12" s="1744" t="s">
        <v>185</v>
      </c>
      <c r="AG12" s="1745"/>
      <c r="AH12" s="1746"/>
      <c r="AI12" s="1744" t="s">
        <v>185</v>
      </c>
      <c r="AJ12" s="1745"/>
      <c r="AK12" s="1746"/>
      <c r="AL12" s="1744" t="s">
        <v>185</v>
      </c>
      <c r="AM12" s="1745"/>
      <c r="AN12" s="1746"/>
      <c r="AO12" s="1744" t="s">
        <v>185</v>
      </c>
      <c r="AP12" s="1745"/>
      <c r="AQ12" s="1746"/>
      <c r="AR12" s="1744" t="s">
        <v>185</v>
      </c>
      <c r="AS12" s="1745"/>
      <c r="AT12" s="1746"/>
      <c r="AU12" s="1744" t="s">
        <v>185</v>
      </c>
      <c r="AV12" s="1745"/>
      <c r="AW12" s="1746"/>
      <c r="AX12" s="1744" t="s">
        <v>185</v>
      </c>
      <c r="AY12" s="1745"/>
      <c r="AZ12" s="1746"/>
      <c r="BA12" s="1744" t="s">
        <v>185</v>
      </c>
      <c r="BB12" s="1745"/>
      <c r="BC12" s="1746"/>
      <c r="BD12" s="1744" t="s">
        <v>185</v>
      </c>
      <c r="BE12" s="1745"/>
      <c r="BF12" s="1746"/>
      <c r="BG12" s="1744" t="s">
        <v>185</v>
      </c>
      <c r="BH12" s="1745"/>
      <c r="BI12" s="1746"/>
      <c r="BJ12" s="1744" t="s">
        <v>185</v>
      </c>
      <c r="BK12" s="1745"/>
      <c r="BL12" s="1746"/>
      <c r="BM12" s="1744" t="s">
        <v>185</v>
      </c>
      <c r="BN12" s="1745"/>
      <c r="BO12" s="1746"/>
      <c r="BP12" s="1744" t="s">
        <v>185</v>
      </c>
      <c r="BQ12" s="1745"/>
      <c r="BR12" s="1746"/>
      <c r="BS12" s="1744" t="s">
        <v>185</v>
      </c>
      <c r="BT12" s="1745"/>
      <c r="BU12" s="1746"/>
      <c r="BV12" s="1744" t="s">
        <v>185</v>
      </c>
      <c r="BW12" s="1745"/>
      <c r="BX12" s="1746"/>
      <c r="BY12" s="1744" t="s">
        <v>185</v>
      </c>
      <c r="BZ12" s="1745"/>
      <c r="CA12" s="1746"/>
    </row>
    <row r="13" spans="1:79" ht="13.8" thickBot="1">
      <c r="A13" s="1784"/>
      <c r="B13" s="1785"/>
      <c r="C13" s="1764"/>
      <c r="D13" s="1747" t="s">
        <v>21</v>
      </c>
      <c r="E13" s="1748"/>
      <c r="F13" s="1748"/>
      <c r="G13" s="1749"/>
      <c r="H13" s="1741">
        <v>9</v>
      </c>
      <c r="I13" s="1742"/>
      <c r="J13" s="1743"/>
      <c r="K13" s="1741">
        <v>9</v>
      </c>
      <c r="L13" s="1742"/>
      <c r="M13" s="1743"/>
      <c r="N13" s="1741">
        <v>9</v>
      </c>
      <c r="O13" s="1742"/>
      <c r="P13" s="1743"/>
      <c r="Q13" s="1741">
        <v>9</v>
      </c>
      <c r="R13" s="1742"/>
      <c r="S13" s="1743"/>
      <c r="T13" s="1741">
        <v>9</v>
      </c>
      <c r="U13" s="1742"/>
      <c r="V13" s="1743"/>
      <c r="W13" s="1741">
        <v>9</v>
      </c>
      <c r="X13" s="1742"/>
      <c r="Y13" s="1743"/>
      <c r="Z13" s="1741">
        <v>9</v>
      </c>
      <c r="AA13" s="1742"/>
      <c r="AB13" s="1743"/>
      <c r="AC13" s="1741">
        <v>9</v>
      </c>
      <c r="AD13" s="1742"/>
      <c r="AE13" s="1743"/>
      <c r="AF13" s="1741">
        <v>9</v>
      </c>
      <c r="AG13" s="1742"/>
      <c r="AH13" s="1743"/>
      <c r="AI13" s="1741">
        <v>9</v>
      </c>
      <c r="AJ13" s="1742"/>
      <c r="AK13" s="1743"/>
      <c r="AL13" s="1741">
        <v>9</v>
      </c>
      <c r="AM13" s="1742"/>
      <c r="AN13" s="1743"/>
      <c r="AO13" s="1741">
        <v>9</v>
      </c>
      <c r="AP13" s="1742"/>
      <c r="AQ13" s="1743"/>
      <c r="AR13" s="1741">
        <v>9</v>
      </c>
      <c r="AS13" s="1742"/>
      <c r="AT13" s="1743"/>
      <c r="AU13" s="1741">
        <v>9</v>
      </c>
      <c r="AV13" s="1742"/>
      <c r="AW13" s="1743"/>
      <c r="AX13" s="1741">
        <v>9</v>
      </c>
      <c r="AY13" s="1742"/>
      <c r="AZ13" s="1743"/>
      <c r="BA13" s="1741">
        <v>9</v>
      </c>
      <c r="BB13" s="1742"/>
      <c r="BC13" s="1743"/>
      <c r="BD13" s="1741">
        <v>9</v>
      </c>
      <c r="BE13" s="1742"/>
      <c r="BF13" s="1743"/>
      <c r="BG13" s="1741">
        <v>9</v>
      </c>
      <c r="BH13" s="1742"/>
      <c r="BI13" s="1743"/>
      <c r="BJ13" s="1741">
        <v>9</v>
      </c>
      <c r="BK13" s="1742"/>
      <c r="BL13" s="1743"/>
      <c r="BM13" s="1741">
        <v>9</v>
      </c>
      <c r="BN13" s="1742"/>
      <c r="BO13" s="1743"/>
      <c r="BP13" s="1741">
        <v>9</v>
      </c>
      <c r="BQ13" s="1742"/>
      <c r="BR13" s="1743"/>
      <c r="BS13" s="1741">
        <v>9</v>
      </c>
      <c r="BT13" s="1742"/>
      <c r="BU13" s="1743"/>
      <c r="BV13" s="1741">
        <v>9</v>
      </c>
      <c r="BW13" s="1742"/>
      <c r="BX13" s="1743"/>
      <c r="BY13" s="1741">
        <v>9</v>
      </c>
      <c r="BZ13" s="1742"/>
      <c r="CA13" s="1743"/>
    </row>
    <row r="14" spans="1:79">
      <c r="A14" s="1727" t="s">
        <v>24</v>
      </c>
      <c r="B14" s="1728"/>
      <c r="C14" s="1762">
        <v>16</v>
      </c>
      <c r="D14" s="1727" t="s">
        <v>18</v>
      </c>
      <c r="E14" s="1728"/>
      <c r="F14" s="1760" t="s">
        <v>17</v>
      </c>
      <c r="G14" s="1761"/>
      <c r="H14" s="1106">
        <v>10.42</v>
      </c>
      <c r="I14" s="1105">
        <v>1.8740000000000001</v>
      </c>
      <c r="J14" s="1104">
        <v>1.0109999999999999</v>
      </c>
      <c r="K14" s="1106">
        <v>10.35</v>
      </c>
      <c r="L14" s="1105">
        <v>1.861</v>
      </c>
      <c r="M14" s="1104">
        <v>1.004</v>
      </c>
      <c r="N14" s="1106">
        <v>10.41</v>
      </c>
      <c r="O14" s="1105">
        <v>1.8740000000000001</v>
      </c>
      <c r="P14" s="1104">
        <v>1.0109999999999999</v>
      </c>
      <c r="Q14" s="1106">
        <v>10.51</v>
      </c>
      <c r="R14" s="1105">
        <v>1.8919999999999999</v>
      </c>
      <c r="S14" s="1104">
        <v>1.02</v>
      </c>
      <c r="T14" s="1106">
        <v>11.82</v>
      </c>
      <c r="U14" s="1105">
        <v>2.1309999999999998</v>
      </c>
      <c r="V14" s="1104">
        <v>1.1459999999999999</v>
      </c>
      <c r="W14" s="1106">
        <v>13.42</v>
      </c>
      <c r="X14" s="1105">
        <v>2.4129999999999998</v>
      </c>
      <c r="Y14" s="1104">
        <v>1.294</v>
      </c>
      <c r="Z14" s="1106">
        <v>14.26</v>
      </c>
      <c r="AA14" s="1105">
        <v>2.552</v>
      </c>
      <c r="AB14" s="1104">
        <v>1.3660000000000001</v>
      </c>
      <c r="AC14" s="1106">
        <v>14.71</v>
      </c>
      <c r="AD14" s="1105">
        <v>2.613</v>
      </c>
      <c r="AE14" s="1104">
        <v>1.3979999999999999</v>
      </c>
      <c r="AF14" s="1106">
        <v>14.54</v>
      </c>
      <c r="AG14" s="1105">
        <v>2.5819999999999999</v>
      </c>
      <c r="AH14" s="1104">
        <v>1.3819999999999999</v>
      </c>
      <c r="AI14" s="1106">
        <v>14.03</v>
      </c>
      <c r="AJ14" s="1105">
        <v>2.504</v>
      </c>
      <c r="AK14" s="1104">
        <v>1.341</v>
      </c>
      <c r="AL14" s="1106">
        <v>13.96</v>
      </c>
      <c r="AM14" s="1105">
        <v>2.4910000000000001</v>
      </c>
      <c r="AN14" s="1104">
        <v>1.3340000000000001</v>
      </c>
      <c r="AO14" s="1106">
        <v>13.97</v>
      </c>
      <c r="AP14" s="1105">
        <v>2.5</v>
      </c>
      <c r="AQ14" s="1104">
        <v>1.339</v>
      </c>
      <c r="AR14" s="1106">
        <v>14.14</v>
      </c>
      <c r="AS14" s="1105">
        <v>2.5299999999999998</v>
      </c>
      <c r="AT14" s="1104">
        <v>1.355</v>
      </c>
      <c r="AU14" s="1106">
        <v>14.26</v>
      </c>
      <c r="AV14" s="1105">
        <v>2.552</v>
      </c>
      <c r="AW14" s="1104">
        <v>1.3660000000000001</v>
      </c>
      <c r="AX14" s="1106">
        <v>15.06</v>
      </c>
      <c r="AY14" s="1105">
        <v>2.6909999999999998</v>
      </c>
      <c r="AZ14" s="1104">
        <v>1.4379999999999999</v>
      </c>
      <c r="BA14" s="1106">
        <v>14.9</v>
      </c>
      <c r="BB14" s="1105">
        <v>2.6469999999999998</v>
      </c>
      <c r="BC14" s="1104">
        <v>1.4159999999999999</v>
      </c>
      <c r="BD14" s="1106">
        <v>15.11</v>
      </c>
      <c r="BE14" s="1105">
        <v>2.6909999999999998</v>
      </c>
      <c r="BF14" s="1104">
        <v>1.4379999999999999</v>
      </c>
      <c r="BG14" s="1106">
        <v>14.84</v>
      </c>
      <c r="BH14" s="1105">
        <v>2.6429999999999998</v>
      </c>
      <c r="BI14" s="1104">
        <v>1.4139999999999999</v>
      </c>
      <c r="BJ14" s="1106">
        <v>14.63</v>
      </c>
      <c r="BK14" s="1105">
        <v>2.6080000000000001</v>
      </c>
      <c r="BL14" s="1104">
        <v>1.395</v>
      </c>
      <c r="BM14" s="1106">
        <v>13.92</v>
      </c>
      <c r="BN14" s="1105">
        <v>2.4649999999999999</v>
      </c>
      <c r="BO14" s="1104">
        <v>1.321</v>
      </c>
      <c r="BP14" s="1106">
        <v>13.14</v>
      </c>
      <c r="BQ14" s="1105">
        <v>2.3479999999999999</v>
      </c>
      <c r="BR14" s="1104">
        <v>1.2589999999999999</v>
      </c>
      <c r="BS14" s="1106">
        <v>12.19</v>
      </c>
      <c r="BT14" s="1105">
        <v>2.1829999999999998</v>
      </c>
      <c r="BU14" s="1104">
        <v>1.173</v>
      </c>
      <c r="BV14" s="1106">
        <v>11.41</v>
      </c>
      <c r="BW14" s="1105">
        <v>2.048</v>
      </c>
      <c r="BX14" s="1104">
        <v>1.1020000000000001</v>
      </c>
      <c r="BY14" s="1106">
        <v>10.86</v>
      </c>
      <c r="BZ14" s="1105">
        <v>1.9530000000000001</v>
      </c>
      <c r="CA14" s="1104">
        <v>1.052</v>
      </c>
    </row>
    <row r="15" spans="1:79">
      <c r="A15" s="1758"/>
      <c r="B15" s="1759"/>
      <c r="C15" s="1763"/>
      <c r="D15" s="1758"/>
      <c r="E15" s="1759"/>
      <c r="F15" s="1756" t="s">
        <v>385</v>
      </c>
      <c r="G15" s="1757"/>
      <c r="H15" s="1112">
        <v>196.07</v>
      </c>
      <c r="I15" s="1111">
        <v>1.859</v>
      </c>
      <c r="J15" s="1107">
        <v>0.97399999999999998</v>
      </c>
      <c r="K15" s="1112">
        <v>194.69</v>
      </c>
      <c r="L15" s="1111">
        <v>1.8460000000000001</v>
      </c>
      <c r="M15" s="1107">
        <v>0.96699999999999997</v>
      </c>
      <c r="N15" s="1112">
        <v>194.18</v>
      </c>
      <c r="O15" s="1111">
        <v>1.859</v>
      </c>
      <c r="P15" s="1107">
        <v>0.97399999999999998</v>
      </c>
      <c r="Q15" s="1112">
        <v>195.92</v>
      </c>
      <c r="R15" s="1111">
        <v>1.8759999999999999</v>
      </c>
      <c r="S15" s="1107">
        <v>0.98199999999999998</v>
      </c>
      <c r="T15" s="1112">
        <v>222.71</v>
      </c>
      <c r="U15" s="1111">
        <v>2.1150000000000002</v>
      </c>
      <c r="V15" s="1107">
        <v>1.1000000000000001</v>
      </c>
      <c r="W15" s="1112">
        <v>251.99</v>
      </c>
      <c r="X15" s="1111">
        <v>2.3969999999999998</v>
      </c>
      <c r="Y15" s="1107">
        <v>1.2370000000000001</v>
      </c>
      <c r="Z15" s="1112">
        <v>266.32</v>
      </c>
      <c r="AA15" s="1111">
        <v>2.5350000000000001</v>
      </c>
      <c r="AB15" s="1107">
        <v>1.304</v>
      </c>
      <c r="AC15" s="1112">
        <v>275.3</v>
      </c>
      <c r="AD15" s="1111">
        <v>2.5960000000000001</v>
      </c>
      <c r="AE15" s="1107">
        <v>1.333</v>
      </c>
      <c r="AF15" s="1112">
        <v>272.10000000000002</v>
      </c>
      <c r="AG15" s="1111">
        <v>2.5649999999999999</v>
      </c>
      <c r="AH15" s="1107">
        <v>1.319</v>
      </c>
      <c r="AI15" s="1112">
        <v>263.91000000000003</v>
      </c>
      <c r="AJ15" s="1111">
        <v>2.4870000000000001</v>
      </c>
      <c r="AK15" s="1107">
        <v>1.2809999999999999</v>
      </c>
      <c r="AL15" s="1112">
        <v>260.10000000000002</v>
      </c>
      <c r="AM15" s="1111">
        <v>2.4750000000000001</v>
      </c>
      <c r="AN15" s="1107">
        <v>1.2749999999999999</v>
      </c>
      <c r="AO15" s="1112">
        <v>260.93</v>
      </c>
      <c r="AP15" s="1111">
        <v>2.4830000000000001</v>
      </c>
      <c r="AQ15" s="1107">
        <v>1.2789999999999999</v>
      </c>
      <c r="AR15" s="1112">
        <v>264.07</v>
      </c>
      <c r="AS15" s="1111">
        <v>2.5129999999999999</v>
      </c>
      <c r="AT15" s="1107">
        <v>1.294</v>
      </c>
      <c r="AU15" s="1112">
        <v>266.32</v>
      </c>
      <c r="AV15" s="1111">
        <v>2.5350000000000001</v>
      </c>
      <c r="AW15" s="1107">
        <v>1.304</v>
      </c>
      <c r="AX15" s="1112">
        <v>280.64999999999998</v>
      </c>
      <c r="AY15" s="1111">
        <v>2.673</v>
      </c>
      <c r="AZ15" s="1107">
        <v>1.371</v>
      </c>
      <c r="BA15" s="1112">
        <v>278.89</v>
      </c>
      <c r="BB15" s="1111">
        <v>2.63</v>
      </c>
      <c r="BC15" s="1107">
        <v>1.35</v>
      </c>
      <c r="BD15" s="1112">
        <v>283.39999999999998</v>
      </c>
      <c r="BE15" s="1111">
        <v>2.673</v>
      </c>
      <c r="BF15" s="1107">
        <v>1.371</v>
      </c>
      <c r="BG15" s="1112">
        <v>278.47000000000003</v>
      </c>
      <c r="BH15" s="1111">
        <v>2.6259999999999999</v>
      </c>
      <c r="BI15" s="1107">
        <v>1.3480000000000001</v>
      </c>
      <c r="BJ15" s="1112">
        <v>274.8</v>
      </c>
      <c r="BK15" s="1111">
        <v>2.5910000000000002</v>
      </c>
      <c r="BL15" s="1107">
        <v>1.331</v>
      </c>
      <c r="BM15" s="1112">
        <v>257.43</v>
      </c>
      <c r="BN15" s="1111">
        <v>2.4489999999999998</v>
      </c>
      <c r="BO15" s="1107">
        <v>1.2629999999999999</v>
      </c>
      <c r="BP15" s="1112">
        <v>245.27</v>
      </c>
      <c r="BQ15" s="1111">
        <v>2.3319999999999999</v>
      </c>
      <c r="BR15" s="1107">
        <v>1.206</v>
      </c>
      <c r="BS15" s="1112">
        <v>228.15</v>
      </c>
      <c r="BT15" s="1111">
        <v>2.1669999999999998</v>
      </c>
      <c r="BU15" s="1107">
        <v>1.1259999999999999</v>
      </c>
      <c r="BV15" s="1112">
        <v>214.11</v>
      </c>
      <c r="BW15" s="1111">
        <v>2.032</v>
      </c>
      <c r="BX15" s="1107">
        <v>1.06</v>
      </c>
      <c r="BY15" s="1112">
        <v>202.21</v>
      </c>
      <c r="BZ15" s="1111">
        <v>1.9370000000000001</v>
      </c>
      <c r="CA15" s="1107">
        <v>1.012</v>
      </c>
    </row>
    <row r="16" spans="1:79" ht="13.8" thickBot="1">
      <c r="A16" s="1758"/>
      <c r="B16" s="1759"/>
      <c r="C16" s="1763"/>
      <c r="D16" s="1729"/>
      <c r="E16" s="1730"/>
      <c r="F16" s="1744"/>
      <c r="G16" s="1746"/>
      <c r="H16" s="1110" t="s">
        <v>185</v>
      </c>
      <c r="I16" s="1109" t="s">
        <v>185</v>
      </c>
      <c r="J16" s="1108" t="s">
        <v>185</v>
      </c>
      <c r="K16" s="1110" t="s">
        <v>185</v>
      </c>
      <c r="L16" s="1109" t="s">
        <v>185</v>
      </c>
      <c r="M16" s="1108" t="s">
        <v>185</v>
      </c>
      <c r="N16" s="1110" t="s">
        <v>185</v>
      </c>
      <c r="O16" s="1109" t="s">
        <v>185</v>
      </c>
      <c r="P16" s="1108" t="s">
        <v>185</v>
      </c>
      <c r="Q16" s="1110" t="s">
        <v>185</v>
      </c>
      <c r="R16" s="1109" t="s">
        <v>185</v>
      </c>
      <c r="S16" s="1108" t="s">
        <v>185</v>
      </c>
      <c r="T16" s="1110" t="s">
        <v>185</v>
      </c>
      <c r="U16" s="1109" t="s">
        <v>185</v>
      </c>
      <c r="V16" s="1108" t="s">
        <v>185</v>
      </c>
      <c r="W16" s="1110" t="s">
        <v>185</v>
      </c>
      <c r="X16" s="1109" t="s">
        <v>185</v>
      </c>
      <c r="Y16" s="1108" t="s">
        <v>185</v>
      </c>
      <c r="Z16" s="1110" t="s">
        <v>185</v>
      </c>
      <c r="AA16" s="1109" t="s">
        <v>185</v>
      </c>
      <c r="AB16" s="1108" t="s">
        <v>185</v>
      </c>
      <c r="AC16" s="1110" t="s">
        <v>185</v>
      </c>
      <c r="AD16" s="1109" t="s">
        <v>185</v>
      </c>
      <c r="AE16" s="1108" t="s">
        <v>185</v>
      </c>
      <c r="AF16" s="1110" t="s">
        <v>185</v>
      </c>
      <c r="AG16" s="1109" t="s">
        <v>185</v>
      </c>
      <c r="AH16" s="1108" t="s">
        <v>185</v>
      </c>
      <c r="AI16" s="1110" t="s">
        <v>185</v>
      </c>
      <c r="AJ16" s="1109" t="s">
        <v>185</v>
      </c>
      <c r="AK16" s="1108" t="s">
        <v>185</v>
      </c>
      <c r="AL16" s="1110" t="s">
        <v>185</v>
      </c>
      <c r="AM16" s="1109" t="s">
        <v>185</v>
      </c>
      <c r="AN16" s="1108" t="s">
        <v>185</v>
      </c>
      <c r="AO16" s="1110" t="s">
        <v>185</v>
      </c>
      <c r="AP16" s="1109" t="s">
        <v>185</v>
      </c>
      <c r="AQ16" s="1108" t="s">
        <v>185</v>
      </c>
      <c r="AR16" s="1110" t="s">
        <v>185</v>
      </c>
      <c r="AS16" s="1109" t="s">
        <v>185</v>
      </c>
      <c r="AT16" s="1108" t="s">
        <v>185</v>
      </c>
      <c r="AU16" s="1110" t="s">
        <v>185</v>
      </c>
      <c r="AV16" s="1109" t="s">
        <v>185</v>
      </c>
      <c r="AW16" s="1108" t="s">
        <v>185</v>
      </c>
      <c r="AX16" s="1110" t="s">
        <v>185</v>
      </c>
      <c r="AY16" s="1109" t="s">
        <v>185</v>
      </c>
      <c r="AZ16" s="1108" t="s">
        <v>185</v>
      </c>
      <c r="BA16" s="1110" t="s">
        <v>185</v>
      </c>
      <c r="BB16" s="1109" t="s">
        <v>185</v>
      </c>
      <c r="BC16" s="1108" t="s">
        <v>185</v>
      </c>
      <c r="BD16" s="1110" t="s">
        <v>185</v>
      </c>
      <c r="BE16" s="1109" t="s">
        <v>185</v>
      </c>
      <c r="BF16" s="1108" t="s">
        <v>185</v>
      </c>
      <c r="BG16" s="1110" t="s">
        <v>185</v>
      </c>
      <c r="BH16" s="1109" t="s">
        <v>185</v>
      </c>
      <c r="BI16" s="1108" t="s">
        <v>185</v>
      </c>
      <c r="BJ16" s="1110" t="s">
        <v>185</v>
      </c>
      <c r="BK16" s="1109" t="s">
        <v>185</v>
      </c>
      <c r="BL16" s="1108" t="s">
        <v>185</v>
      </c>
      <c r="BM16" s="1110" t="s">
        <v>185</v>
      </c>
      <c r="BN16" s="1109" t="s">
        <v>185</v>
      </c>
      <c r="BO16" s="1108" t="s">
        <v>185</v>
      </c>
      <c r="BP16" s="1110" t="s">
        <v>185</v>
      </c>
      <c r="BQ16" s="1109" t="s">
        <v>185</v>
      </c>
      <c r="BR16" s="1108" t="s">
        <v>185</v>
      </c>
      <c r="BS16" s="1110" t="s">
        <v>185</v>
      </c>
      <c r="BT16" s="1109" t="s">
        <v>185</v>
      </c>
      <c r="BU16" s="1108" t="s">
        <v>185</v>
      </c>
      <c r="BV16" s="1110" t="s">
        <v>185</v>
      </c>
      <c r="BW16" s="1109" t="s">
        <v>185</v>
      </c>
      <c r="BX16" s="1108" t="s">
        <v>185</v>
      </c>
      <c r="BY16" s="1110" t="s">
        <v>185</v>
      </c>
      <c r="BZ16" s="1109" t="s">
        <v>185</v>
      </c>
      <c r="CA16" s="1108" t="s">
        <v>185</v>
      </c>
    </row>
    <row r="17" spans="1:88">
      <c r="A17" s="1758"/>
      <c r="B17" s="1759"/>
      <c r="C17" s="1763"/>
      <c r="D17" s="1727" t="s">
        <v>22</v>
      </c>
      <c r="E17" s="1728"/>
      <c r="F17" s="1760" t="s">
        <v>17</v>
      </c>
      <c r="G17" s="1761"/>
      <c r="H17" s="1753">
        <v>118</v>
      </c>
      <c r="I17" s="1754"/>
      <c r="J17" s="1755"/>
      <c r="K17" s="1753">
        <v>117.9</v>
      </c>
      <c r="L17" s="1754"/>
      <c r="M17" s="1755"/>
      <c r="N17" s="1753">
        <v>118.1</v>
      </c>
      <c r="O17" s="1754"/>
      <c r="P17" s="1755"/>
      <c r="Q17" s="1753">
        <v>118.1</v>
      </c>
      <c r="R17" s="1754"/>
      <c r="S17" s="1755"/>
      <c r="T17" s="1753">
        <v>118.2</v>
      </c>
      <c r="U17" s="1754"/>
      <c r="V17" s="1755"/>
      <c r="W17" s="1753">
        <v>117.8</v>
      </c>
      <c r="X17" s="1754"/>
      <c r="Y17" s="1755"/>
      <c r="Z17" s="1753">
        <v>117.2</v>
      </c>
      <c r="AA17" s="1754"/>
      <c r="AB17" s="1755"/>
      <c r="AC17" s="1753">
        <v>116.3</v>
      </c>
      <c r="AD17" s="1754"/>
      <c r="AE17" s="1755"/>
      <c r="AF17" s="1753">
        <v>116.3</v>
      </c>
      <c r="AG17" s="1754"/>
      <c r="AH17" s="1755"/>
      <c r="AI17" s="1753">
        <v>116.9</v>
      </c>
      <c r="AJ17" s="1754"/>
      <c r="AK17" s="1755"/>
      <c r="AL17" s="1753">
        <v>116.9</v>
      </c>
      <c r="AM17" s="1754"/>
      <c r="AN17" s="1755"/>
      <c r="AO17" s="1753">
        <v>117.2</v>
      </c>
      <c r="AP17" s="1754"/>
      <c r="AQ17" s="1755"/>
      <c r="AR17" s="1753">
        <v>117.2</v>
      </c>
      <c r="AS17" s="1754"/>
      <c r="AT17" s="1755"/>
      <c r="AU17" s="1753">
        <v>117.2</v>
      </c>
      <c r="AV17" s="1754"/>
      <c r="AW17" s="1755"/>
      <c r="AX17" s="1753">
        <v>117</v>
      </c>
      <c r="AY17" s="1754"/>
      <c r="AZ17" s="1755"/>
      <c r="BA17" s="1753">
        <v>116.3</v>
      </c>
      <c r="BB17" s="1754"/>
      <c r="BC17" s="1755"/>
      <c r="BD17" s="1753">
        <v>116.6</v>
      </c>
      <c r="BE17" s="1754"/>
      <c r="BF17" s="1755"/>
      <c r="BG17" s="1753">
        <v>116.6</v>
      </c>
      <c r="BH17" s="1754"/>
      <c r="BI17" s="1755"/>
      <c r="BJ17" s="1753">
        <v>116.7</v>
      </c>
      <c r="BK17" s="1754"/>
      <c r="BL17" s="1755"/>
      <c r="BM17" s="1753">
        <v>116</v>
      </c>
      <c r="BN17" s="1754"/>
      <c r="BO17" s="1755"/>
      <c r="BP17" s="1753">
        <v>117.1</v>
      </c>
      <c r="BQ17" s="1754"/>
      <c r="BR17" s="1755"/>
      <c r="BS17" s="1753">
        <v>117.4</v>
      </c>
      <c r="BT17" s="1754"/>
      <c r="BU17" s="1755"/>
      <c r="BV17" s="1753">
        <v>117.7</v>
      </c>
      <c r="BW17" s="1754"/>
      <c r="BX17" s="1755"/>
      <c r="BY17" s="1753">
        <v>117.9</v>
      </c>
      <c r="BZ17" s="1754"/>
      <c r="CA17" s="1755"/>
    </row>
    <row r="18" spans="1:88">
      <c r="A18" s="1758"/>
      <c r="B18" s="1759"/>
      <c r="C18" s="1763"/>
      <c r="D18" s="1758"/>
      <c r="E18" s="1759"/>
      <c r="F18" s="1756" t="s">
        <v>385</v>
      </c>
      <c r="G18" s="1757"/>
      <c r="H18" s="1750">
        <v>6.18</v>
      </c>
      <c r="I18" s="1751"/>
      <c r="J18" s="1752"/>
      <c r="K18" s="1750">
        <v>6.18</v>
      </c>
      <c r="L18" s="1751"/>
      <c r="M18" s="1752"/>
      <c r="N18" s="1750">
        <v>6.24</v>
      </c>
      <c r="O18" s="1751"/>
      <c r="P18" s="1752"/>
      <c r="Q18" s="1750">
        <v>6.24</v>
      </c>
      <c r="R18" s="1751"/>
      <c r="S18" s="1752"/>
      <c r="T18" s="1750">
        <v>6.18</v>
      </c>
      <c r="U18" s="1751"/>
      <c r="V18" s="1752"/>
      <c r="W18" s="1750">
        <v>6.18</v>
      </c>
      <c r="X18" s="1751"/>
      <c r="Y18" s="1752"/>
      <c r="Z18" s="1750">
        <v>6.18</v>
      </c>
      <c r="AA18" s="1751"/>
      <c r="AB18" s="1752"/>
      <c r="AC18" s="1750">
        <v>6.12</v>
      </c>
      <c r="AD18" s="1751"/>
      <c r="AE18" s="1752"/>
      <c r="AF18" s="1750">
        <v>6.12</v>
      </c>
      <c r="AG18" s="1751"/>
      <c r="AH18" s="1752"/>
      <c r="AI18" s="1750">
        <v>6.12</v>
      </c>
      <c r="AJ18" s="1751"/>
      <c r="AK18" s="1752"/>
      <c r="AL18" s="1750">
        <v>6.18</v>
      </c>
      <c r="AM18" s="1751"/>
      <c r="AN18" s="1752"/>
      <c r="AO18" s="1750">
        <v>6.18</v>
      </c>
      <c r="AP18" s="1751"/>
      <c r="AQ18" s="1752"/>
      <c r="AR18" s="1750">
        <v>6.18</v>
      </c>
      <c r="AS18" s="1751"/>
      <c r="AT18" s="1752"/>
      <c r="AU18" s="1750">
        <v>6.18</v>
      </c>
      <c r="AV18" s="1751"/>
      <c r="AW18" s="1752"/>
      <c r="AX18" s="1750">
        <v>6.18</v>
      </c>
      <c r="AY18" s="1751"/>
      <c r="AZ18" s="1752"/>
      <c r="BA18" s="1750">
        <v>6.12</v>
      </c>
      <c r="BB18" s="1751"/>
      <c r="BC18" s="1752"/>
      <c r="BD18" s="1750">
        <v>6.12</v>
      </c>
      <c r="BE18" s="1751"/>
      <c r="BF18" s="1752"/>
      <c r="BG18" s="1750">
        <v>6.12</v>
      </c>
      <c r="BH18" s="1751"/>
      <c r="BI18" s="1752"/>
      <c r="BJ18" s="1750">
        <v>6.12</v>
      </c>
      <c r="BK18" s="1751"/>
      <c r="BL18" s="1752"/>
      <c r="BM18" s="1750">
        <v>6.18</v>
      </c>
      <c r="BN18" s="1751"/>
      <c r="BO18" s="1752"/>
      <c r="BP18" s="1750">
        <v>6.18</v>
      </c>
      <c r="BQ18" s="1751"/>
      <c r="BR18" s="1752"/>
      <c r="BS18" s="1750">
        <v>6.18</v>
      </c>
      <c r="BT18" s="1751"/>
      <c r="BU18" s="1752"/>
      <c r="BV18" s="1750">
        <v>6.18</v>
      </c>
      <c r="BW18" s="1751"/>
      <c r="BX18" s="1752"/>
      <c r="BY18" s="1750">
        <v>6.24</v>
      </c>
      <c r="BZ18" s="1751"/>
      <c r="CA18" s="1752"/>
    </row>
    <row r="19" spans="1:88" ht="13.8" thickBot="1">
      <c r="A19" s="1758"/>
      <c r="B19" s="1759"/>
      <c r="C19" s="1763"/>
      <c r="D19" s="1729"/>
      <c r="E19" s="1730"/>
      <c r="F19" s="1744"/>
      <c r="G19" s="1746"/>
      <c r="H19" s="1744" t="s">
        <v>185</v>
      </c>
      <c r="I19" s="1745"/>
      <c r="J19" s="1746"/>
      <c r="K19" s="1744" t="s">
        <v>185</v>
      </c>
      <c r="L19" s="1745"/>
      <c r="M19" s="1746"/>
      <c r="N19" s="1744" t="s">
        <v>185</v>
      </c>
      <c r="O19" s="1745"/>
      <c r="P19" s="1746"/>
      <c r="Q19" s="1744" t="s">
        <v>185</v>
      </c>
      <c r="R19" s="1745"/>
      <c r="S19" s="1746"/>
      <c r="T19" s="1744" t="s">
        <v>185</v>
      </c>
      <c r="U19" s="1745"/>
      <c r="V19" s="1746"/>
      <c r="W19" s="1744" t="s">
        <v>185</v>
      </c>
      <c r="X19" s="1745"/>
      <c r="Y19" s="1746"/>
      <c r="Z19" s="1744" t="s">
        <v>185</v>
      </c>
      <c r="AA19" s="1745"/>
      <c r="AB19" s="1746"/>
      <c r="AC19" s="1744" t="s">
        <v>185</v>
      </c>
      <c r="AD19" s="1745"/>
      <c r="AE19" s="1746"/>
      <c r="AF19" s="1744" t="s">
        <v>185</v>
      </c>
      <c r="AG19" s="1745"/>
      <c r="AH19" s="1746"/>
      <c r="AI19" s="1744" t="s">
        <v>185</v>
      </c>
      <c r="AJ19" s="1745"/>
      <c r="AK19" s="1746"/>
      <c r="AL19" s="1744" t="s">
        <v>185</v>
      </c>
      <c r="AM19" s="1745"/>
      <c r="AN19" s="1746"/>
      <c r="AO19" s="1744" t="s">
        <v>185</v>
      </c>
      <c r="AP19" s="1745"/>
      <c r="AQ19" s="1746"/>
      <c r="AR19" s="1744" t="s">
        <v>185</v>
      </c>
      <c r="AS19" s="1745"/>
      <c r="AT19" s="1746"/>
      <c r="AU19" s="1744" t="s">
        <v>185</v>
      </c>
      <c r="AV19" s="1745"/>
      <c r="AW19" s="1746"/>
      <c r="AX19" s="1744" t="s">
        <v>185</v>
      </c>
      <c r="AY19" s="1745"/>
      <c r="AZ19" s="1746"/>
      <c r="BA19" s="1744" t="s">
        <v>185</v>
      </c>
      <c r="BB19" s="1745"/>
      <c r="BC19" s="1746"/>
      <c r="BD19" s="1744" t="s">
        <v>185</v>
      </c>
      <c r="BE19" s="1745"/>
      <c r="BF19" s="1746"/>
      <c r="BG19" s="1744" t="s">
        <v>185</v>
      </c>
      <c r="BH19" s="1745"/>
      <c r="BI19" s="1746"/>
      <c r="BJ19" s="1744" t="s">
        <v>185</v>
      </c>
      <c r="BK19" s="1745"/>
      <c r="BL19" s="1746"/>
      <c r="BM19" s="1744" t="s">
        <v>185</v>
      </c>
      <c r="BN19" s="1745"/>
      <c r="BO19" s="1746"/>
      <c r="BP19" s="1744" t="s">
        <v>185</v>
      </c>
      <c r="BQ19" s="1745"/>
      <c r="BR19" s="1746"/>
      <c r="BS19" s="1744" t="s">
        <v>185</v>
      </c>
      <c r="BT19" s="1745"/>
      <c r="BU19" s="1746"/>
      <c r="BV19" s="1744" t="s">
        <v>185</v>
      </c>
      <c r="BW19" s="1745"/>
      <c r="BX19" s="1746"/>
      <c r="BY19" s="1744" t="s">
        <v>185</v>
      </c>
      <c r="BZ19" s="1745"/>
      <c r="CA19" s="1746"/>
    </row>
    <row r="20" spans="1:88" ht="13.8" thickBot="1">
      <c r="A20" s="1729"/>
      <c r="B20" s="1730"/>
      <c r="C20" s="1764"/>
      <c r="D20" s="1747" t="s">
        <v>21</v>
      </c>
      <c r="E20" s="1748"/>
      <c r="F20" s="1748"/>
      <c r="G20" s="1749"/>
      <c r="H20" s="1741">
        <v>4</v>
      </c>
      <c r="I20" s="1742"/>
      <c r="J20" s="1743"/>
      <c r="K20" s="1741">
        <v>4</v>
      </c>
      <c r="L20" s="1742"/>
      <c r="M20" s="1743"/>
      <c r="N20" s="1741">
        <v>4</v>
      </c>
      <c r="O20" s="1742"/>
      <c r="P20" s="1743"/>
      <c r="Q20" s="1741">
        <v>4</v>
      </c>
      <c r="R20" s="1742"/>
      <c r="S20" s="1743"/>
      <c r="T20" s="1741">
        <v>4</v>
      </c>
      <c r="U20" s="1742"/>
      <c r="V20" s="1743"/>
      <c r="W20" s="1741">
        <v>4</v>
      </c>
      <c r="X20" s="1742"/>
      <c r="Y20" s="1743"/>
      <c r="Z20" s="1741">
        <v>4</v>
      </c>
      <c r="AA20" s="1742"/>
      <c r="AB20" s="1743"/>
      <c r="AC20" s="1741">
        <v>4</v>
      </c>
      <c r="AD20" s="1742"/>
      <c r="AE20" s="1743"/>
      <c r="AF20" s="1741">
        <v>4</v>
      </c>
      <c r="AG20" s="1742"/>
      <c r="AH20" s="1743"/>
      <c r="AI20" s="1741">
        <v>4</v>
      </c>
      <c r="AJ20" s="1742"/>
      <c r="AK20" s="1743"/>
      <c r="AL20" s="1741">
        <v>4</v>
      </c>
      <c r="AM20" s="1742"/>
      <c r="AN20" s="1743"/>
      <c r="AO20" s="1741">
        <v>4</v>
      </c>
      <c r="AP20" s="1742"/>
      <c r="AQ20" s="1743"/>
      <c r="AR20" s="1741">
        <v>4</v>
      </c>
      <c r="AS20" s="1742"/>
      <c r="AT20" s="1743"/>
      <c r="AU20" s="1741">
        <v>4</v>
      </c>
      <c r="AV20" s="1742"/>
      <c r="AW20" s="1743"/>
      <c r="AX20" s="1741">
        <v>4</v>
      </c>
      <c r="AY20" s="1742"/>
      <c r="AZ20" s="1743"/>
      <c r="BA20" s="1741">
        <v>4</v>
      </c>
      <c r="BB20" s="1742"/>
      <c r="BC20" s="1743"/>
      <c r="BD20" s="1741">
        <v>4</v>
      </c>
      <c r="BE20" s="1742"/>
      <c r="BF20" s="1743"/>
      <c r="BG20" s="1741">
        <v>4</v>
      </c>
      <c r="BH20" s="1742"/>
      <c r="BI20" s="1743"/>
      <c r="BJ20" s="1741">
        <v>4</v>
      </c>
      <c r="BK20" s="1742"/>
      <c r="BL20" s="1743"/>
      <c r="BM20" s="1741">
        <v>4</v>
      </c>
      <c r="BN20" s="1742"/>
      <c r="BO20" s="1743"/>
      <c r="BP20" s="1741">
        <v>4</v>
      </c>
      <c r="BQ20" s="1742"/>
      <c r="BR20" s="1743"/>
      <c r="BS20" s="1741">
        <v>4</v>
      </c>
      <c r="BT20" s="1742"/>
      <c r="BU20" s="1743"/>
      <c r="BV20" s="1741">
        <v>4</v>
      </c>
      <c r="BW20" s="1742"/>
      <c r="BX20" s="1743"/>
      <c r="BY20" s="1741">
        <v>4</v>
      </c>
      <c r="BZ20" s="1742"/>
      <c r="CA20" s="1743"/>
    </row>
    <row r="21" spans="1:88" s="878" customFormat="1">
      <c r="A21" s="1727" t="s">
        <v>48</v>
      </c>
      <c r="B21" s="1728"/>
      <c r="C21" s="1731"/>
      <c r="D21" s="1733" t="s">
        <v>18</v>
      </c>
      <c r="E21" s="1734"/>
      <c r="F21" s="1735"/>
      <c r="G21" s="1736"/>
      <c r="H21" s="1106">
        <v>54.77</v>
      </c>
      <c r="I21" s="1105">
        <v>3.5999999999999997E-2</v>
      </c>
      <c r="J21" s="1107">
        <v>1.2E-2</v>
      </c>
      <c r="K21" s="1106">
        <v>54.77</v>
      </c>
      <c r="L21" s="1105">
        <v>3.5999999999999997E-2</v>
      </c>
      <c r="M21" s="1107">
        <v>1.2E-2</v>
      </c>
      <c r="N21" s="1106">
        <v>54.77</v>
      </c>
      <c r="O21" s="1105">
        <v>3.5999999999999997E-2</v>
      </c>
      <c r="P21" s="1107">
        <v>1.2E-2</v>
      </c>
      <c r="Q21" s="1106">
        <v>54.77</v>
      </c>
      <c r="R21" s="1105">
        <v>3.5999999999999997E-2</v>
      </c>
      <c r="S21" s="1107">
        <v>1.2E-2</v>
      </c>
      <c r="T21" s="1106">
        <v>38.729999999999997</v>
      </c>
      <c r="U21" s="1105">
        <v>2.4E-2</v>
      </c>
      <c r="V21" s="1107">
        <v>1.2E-2</v>
      </c>
      <c r="W21" s="1106">
        <v>54.77</v>
      </c>
      <c r="X21" s="1105">
        <v>3.5999999999999997E-2</v>
      </c>
      <c r="Y21" s="1107">
        <v>1.2E-2</v>
      </c>
      <c r="Z21" s="1106">
        <v>54.77</v>
      </c>
      <c r="AA21" s="1105">
        <v>3.5999999999999997E-2</v>
      </c>
      <c r="AB21" s="1107">
        <v>1.2E-2</v>
      </c>
      <c r="AC21" s="1106">
        <v>38.729999999999997</v>
      </c>
      <c r="AD21" s="1105">
        <v>2.4E-2</v>
      </c>
      <c r="AE21" s="1107">
        <v>1.2E-2</v>
      </c>
      <c r="AF21" s="1106">
        <v>54.77</v>
      </c>
      <c r="AG21" s="1105">
        <v>3.5999999999999997E-2</v>
      </c>
      <c r="AH21" s="1107">
        <v>1.2E-2</v>
      </c>
      <c r="AI21" s="1106">
        <v>54.77</v>
      </c>
      <c r="AJ21" s="1105">
        <v>3.5999999999999997E-2</v>
      </c>
      <c r="AK21" s="1107">
        <v>1.2E-2</v>
      </c>
      <c r="AL21" s="1106">
        <v>54.77</v>
      </c>
      <c r="AM21" s="1105">
        <v>3.5999999999999997E-2</v>
      </c>
      <c r="AN21" s="1107">
        <v>1.2E-2</v>
      </c>
      <c r="AO21" s="1106">
        <v>54.77</v>
      </c>
      <c r="AP21" s="1105">
        <v>3.5999999999999997E-2</v>
      </c>
      <c r="AQ21" s="1107">
        <v>1.2E-2</v>
      </c>
      <c r="AR21" s="1106">
        <v>54.77</v>
      </c>
      <c r="AS21" s="1105">
        <v>3.5999999999999997E-2</v>
      </c>
      <c r="AT21" s="1107">
        <v>1.2E-2</v>
      </c>
      <c r="AU21" s="1106">
        <v>38.729999999999997</v>
      </c>
      <c r="AV21" s="1105">
        <v>2.4E-2</v>
      </c>
      <c r="AW21" s="1107">
        <v>1.2E-2</v>
      </c>
      <c r="AX21" s="1106">
        <v>38.729999999999997</v>
      </c>
      <c r="AY21" s="1105">
        <v>2.4E-2</v>
      </c>
      <c r="AZ21" s="1107">
        <v>1.2E-2</v>
      </c>
      <c r="BA21" s="1106">
        <v>54.77</v>
      </c>
      <c r="BB21" s="1105">
        <v>3.5999999999999997E-2</v>
      </c>
      <c r="BC21" s="1107">
        <v>1.2E-2</v>
      </c>
      <c r="BD21" s="1106">
        <v>54.77</v>
      </c>
      <c r="BE21" s="1105">
        <v>3.5999999999999997E-2</v>
      </c>
      <c r="BF21" s="1107">
        <v>1.2E-2</v>
      </c>
      <c r="BG21" s="1106">
        <v>54.77</v>
      </c>
      <c r="BH21" s="1105">
        <v>3.5999999999999997E-2</v>
      </c>
      <c r="BI21" s="1107">
        <v>1.2E-2</v>
      </c>
      <c r="BJ21" s="1106">
        <v>54.77</v>
      </c>
      <c r="BK21" s="1105">
        <v>3.5999999999999997E-2</v>
      </c>
      <c r="BL21" s="1107">
        <v>1.2E-2</v>
      </c>
      <c r="BM21" s="1106">
        <v>38.729999999999997</v>
      </c>
      <c r="BN21" s="1105">
        <v>2.4E-2</v>
      </c>
      <c r="BO21" s="1107">
        <v>1.2E-2</v>
      </c>
      <c r="BP21" s="1106">
        <v>54.77</v>
      </c>
      <c r="BQ21" s="1105">
        <v>3.5999999999999997E-2</v>
      </c>
      <c r="BR21" s="1107">
        <v>1.2E-2</v>
      </c>
      <c r="BS21" s="1106">
        <v>54.77</v>
      </c>
      <c r="BT21" s="1105">
        <v>3.5999999999999997E-2</v>
      </c>
      <c r="BU21" s="1107">
        <v>1.2E-2</v>
      </c>
      <c r="BV21" s="1106">
        <v>54.77</v>
      </c>
      <c r="BW21" s="1105">
        <v>3.5999999999999997E-2</v>
      </c>
      <c r="BX21" s="1107">
        <v>1.2E-2</v>
      </c>
      <c r="BY21" s="1106">
        <v>54.77</v>
      </c>
      <c r="BZ21" s="1105">
        <v>3.5999999999999997E-2</v>
      </c>
      <c r="CA21" s="1107">
        <v>1.2E-2</v>
      </c>
      <c r="CB21" s="1020"/>
      <c r="CC21" s="1020"/>
      <c r="CF21" s="1047"/>
      <c r="CG21" s="1047"/>
      <c r="CJ21" s="1064"/>
    </row>
    <row r="22" spans="1:88" s="878" customFormat="1" ht="13.8" thickBot="1">
      <c r="A22" s="1729"/>
      <c r="B22" s="1730"/>
      <c r="C22" s="1732"/>
      <c r="D22" s="1739" t="s">
        <v>22</v>
      </c>
      <c r="E22" s="1740"/>
      <c r="F22" s="1737"/>
      <c r="G22" s="1738"/>
      <c r="H22" s="1724">
        <v>0.4</v>
      </c>
      <c r="I22" s="1725"/>
      <c r="J22" s="1726"/>
      <c r="K22" s="1724">
        <v>0.4</v>
      </c>
      <c r="L22" s="1725"/>
      <c r="M22" s="1726"/>
      <c r="N22" s="1724">
        <v>0.4</v>
      </c>
      <c r="O22" s="1725"/>
      <c r="P22" s="1726"/>
      <c r="Q22" s="1724">
        <v>0.4</v>
      </c>
      <c r="R22" s="1725"/>
      <c r="S22" s="1726"/>
      <c r="T22" s="1724">
        <v>0.4</v>
      </c>
      <c r="U22" s="1725"/>
      <c r="V22" s="1726"/>
      <c r="W22" s="1724">
        <v>0.4</v>
      </c>
      <c r="X22" s="1725"/>
      <c r="Y22" s="1726"/>
      <c r="Z22" s="1724">
        <v>0.4</v>
      </c>
      <c r="AA22" s="1725"/>
      <c r="AB22" s="1726"/>
      <c r="AC22" s="1724">
        <v>0.4</v>
      </c>
      <c r="AD22" s="1725"/>
      <c r="AE22" s="1726"/>
      <c r="AF22" s="1724">
        <v>0.4</v>
      </c>
      <c r="AG22" s="1725"/>
      <c r="AH22" s="1726"/>
      <c r="AI22" s="1724">
        <v>0.4</v>
      </c>
      <c r="AJ22" s="1725"/>
      <c r="AK22" s="1726"/>
      <c r="AL22" s="1724">
        <v>0.4</v>
      </c>
      <c r="AM22" s="1725"/>
      <c r="AN22" s="1726"/>
      <c r="AO22" s="1724">
        <v>0.4</v>
      </c>
      <c r="AP22" s="1725"/>
      <c r="AQ22" s="1726"/>
      <c r="AR22" s="1724">
        <v>0.4</v>
      </c>
      <c r="AS22" s="1725"/>
      <c r="AT22" s="1726"/>
      <c r="AU22" s="1724">
        <v>0.4</v>
      </c>
      <c r="AV22" s="1725"/>
      <c r="AW22" s="1726"/>
      <c r="AX22" s="1724">
        <v>0.4</v>
      </c>
      <c r="AY22" s="1725"/>
      <c r="AZ22" s="1726"/>
      <c r="BA22" s="1724">
        <v>0.4</v>
      </c>
      <c r="BB22" s="1725"/>
      <c r="BC22" s="1726"/>
      <c r="BD22" s="1724">
        <v>0.4</v>
      </c>
      <c r="BE22" s="1725"/>
      <c r="BF22" s="1726"/>
      <c r="BG22" s="1724">
        <v>0.4</v>
      </c>
      <c r="BH22" s="1725"/>
      <c r="BI22" s="1726"/>
      <c r="BJ22" s="1724">
        <v>0.4</v>
      </c>
      <c r="BK22" s="1725"/>
      <c r="BL22" s="1726"/>
      <c r="BM22" s="1724">
        <v>0.4</v>
      </c>
      <c r="BN22" s="1725"/>
      <c r="BO22" s="1726"/>
      <c r="BP22" s="1724">
        <v>0.4</v>
      </c>
      <c r="BQ22" s="1725"/>
      <c r="BR22" s="1726"/>
      <c r="BS22" s="1724">
        <v>0.4</v>
      </c>
      <c r="BT22" s="1725"/>
      <c r="BU22" s="1726"/>
      <c r="BV22" s="1724">
        <v>0.4</v>
      </c>
      <c r="BW22" s="1725"/>
      <c r="BX22" s="1726"/>
      <c r="BY22" s="1724">
        <v>0.4</v>
      </c>
      <c r="BZ22" s="1725"/>
      <c r="CA22" s="1726"/>
    </row>
    <row r="23" spans="1:88" s="878" customFormat="1">
      <c r="A23" s="1727" t="s">
        <v>49</v>
      </c>
      <c r="B23" s="1728"/>
      <c r="C23" s="1731"/>
      <c r="D23" s="1733" t="s">
        <v>18</v>
      </c>
      <c r="E23" s="1734"/>
      <c r="F23" s="1735"/>
      <c r="G23" s="1736"/>
      <c r="H23" s="1106">
        <v>39.22</v>
      </c>
      <c r="I23" s="1105">
        <v>2.4E-2</v>
      </c>
      <c r="J23" s="1107">
        <v>1.2E-2</v>
      </c>
      <c r="K23" s="1106">
        <v>55.47</v>
      </c>
      <c r="L23" s="1105">
        <v>3.5999999999999997E-2</v>
      </c>
      <c r="M23" s="1107">
        <v>1.2E-2</v>
      </c>
      <c r="N23" s="1106">
        <v>39.22</v>
      </c>
      <c r="O23" s="1105">
        <v>2.4E-2</v>
      </c>
      <c r="P23" s="1107">
        <v>1.2E-2</v>
      </c>
      <c r="Q23" s="1106">
        <v>55.47</v>
      </c>
      <c r="R23" s="1105">
        <v>3.5999999999999997E-2</v>
      </c>
      <c r="S23" s="1107">
        <v>1.2E-2</v>
      </c>
      <c r="T23" s="1106">
        <v>55.47</v>
      </c>
      <c r="U23" s="1105">
        <v>3.5999999999999997E-2</v>
      </c>
      <c r="V23" s="1107">
        <v>1.2E-2</v>
      </c>
      <c r="W23" s="1106">
        <v>39.22</v>
      </c>
      <c r="X23" s="1105">
        <v>2.4E-2</v>
      </c>
      <c r="Y23" s="1107">
        <v>1.2E-2</v>
      </c>
      <c r="Z23" s="1106">
        <v>39.22</v>
      </c>
      <c r="AA23" s="1105">
        <v>2.4E-2</v>
      </c>
      <c r="AB23" s="1107">
        <v>1.2E-2</v>
      </c>
      <c r="AC23" s="1106">
        <v>39.22</v>
      </c>
      <c r="AD23" s="1105">
        <v>2.4E-2</v>
      </c>
      <c r="AE23" s="1107">
        <v>1.2E-2</v>
      </c>
      <c r="AF23" s="1106">
        <v>39.22</v>
      </c>
      <c r="AG23" s="1105">
        <v>2.4E-2</v>
      </c>
      <c r="AH23" s="1107">
        <v>1.2E-2</v>
      </c>
      <c r="AI23" s="1106">
        <v>55.47</v>
      </c>
      <c r="AJ23" s="1105">
        <v>3.5999999999999997E-2</v>
      </c>
      <c r="AK23" s="1107">
        <v>1.2E-2</v>
      </c>
      <c r="AL23" s="1106">
        <v>55.47</v>
      </c>
      <c r="AM23" s="1105">
        <v>3.5999999999999997E-2</v>
      </c>
      <c r="AN23" s="1107">
        <v>1.2E-2</v>
      </c>
      <c r="AO23" s="1106">
        <v>55.47</v>
      </c>
      <c r="AP23" s="1105">
        <v>3.5999999999999997E-2</v>
      </c>
      <c r="AQ23" s="1107">
        <v>1.2E-2</v>
      </c>
      <c r="AR23" s="1106">
        <v>39.22</v>
      </c>
      <c r="AS23" s="1105">
        <v>2.4E-2</v>
      </c>
      <c r="AT23" s="1107">
        <v>1.2E-2</v>
      </c>
      <c r="AU23" s="1106">
        <v>55.47</v>
      </c>
      <c r="AV23" s="1105">
        <v>3.5999999999999997E-2</v>
      </c>
      <c r="AW23" s="1107">
        <v>1.2E-2</v>
      </c>
      <c r="AX23" s="1106">
        <v>55.47</v>
      </c>
      <c r="AY23" s="1105">
        <v>3.5999999999999997E-2</v>
      </c>
      <c r="AZ23" s="1107">
        <v>1.2E-2</v>
      </c>
      <c r="BA23" s="1106">
        <v>39.22</v>
      </c>
      <c r="BB23" s="1105">
        <v>2.4E-2</v>
      </c>
      <c r="BC23" s="1107">
        <v>1.2E-2</v>
      </c>
      <c r="BD23" s="1106">
        <v>55.47</v>
      </c>
      <c r="BE23" s="1105">
        <v>3.5999999999999997E-2</v>
      </c>
      <c r="BF23" s="1107">
        <v>1.2E-2</v>
      </c>
      <c r="BG23" s="1106">
        <v>55.47</v>
      </c>
      <c r="BH23" s="1105">
        <v>3.5999999999999997E-2</v>
      </c>
      <c r="BI23" s="1107">
        <v>1.2E-2</v>
      </c>
      <c r="BJ23" s="1106">
        <v>55.47</v>
      </c>
      <c r="BK23" s="1105">
        <v>3.5999999999999997E-2</v>
      </c>
      <c r="BL23" s="1107">
        <v>1.2E-2</v>
      </c>
      <c r="BM23" s="1106">
        <v>55.47</v>
      </c>
      <c r="BN23" s="1105">
        <v>3.5999999999999997E-2</v>
      </c>
      <c r="BO23" s="1107">
        <v>1.2E-2</v>
      </c>
      <c r="BP23" s="1106">
        <v>55.47</v>
      </c>
      <c r="BQ23" s="1105">
        <v>3.5999999999999997E-2</v>
      </c>
      <c r="BR23" s="1107">
        <v>1.2E-2</v>
      </c>
      <c r="BS23" s="1106">
        <v>39.22</v>
      </c>
      <c r="BT23" s="1105">
        <v>2.4E-2</v>
      </c>
      <c r="BU23" s="1107">
        <v>1.2E-2</v>
      </c>
      <c r="BV23" s="1106">
        <v>55.47</v>
      </c>
      <c r="BW23" s="1105">
        <v>3.5999999999999997E-2</v>
      </c>
      <c r="BX23" s="1107">
        <v>1.2E-2</v>
      </c>
      <c r="BY23" s="1106">
        <v>39.22</v>
      </c>
      <c r="BZ23" s="1105">
        <v>2.4E-2</v>
      </c>
      <c r="CA23" s="1107">
        <v>1.2E-2</v>
      </c>
      <c r="CB23" s="1020"/>
      <c r="CC23" s="1020"/>
      <c r="CF23" s="1047"/>
      <c r="CG23" s="1047"/>
      <c r="CJ23" s="1064"/>
    </row>
    <row r="24" spans="1:88" s="878" customFormat="1" ht="13.8" thickBot="1">
      <c r="A24" s="1729"/>
      <c r="B24" s="1730"/>
      <c r="C24" s="1732"/>
      <c r="D24" s="1739" t="s">
        <v>22</v>
      </c>
      <c r="E24" s="1740"/>
      <c r="F24" s="1737"/>
      <c r="G24" s="1738"/>
      <c r="H24" s="1724">
        <v>0.39500000000000002</v>
      </c>
      <c r="I24" s="1725"/>
      <c r="J24" s="1726"/>
      <c r="K24" s="1724">
        <v>0.39500000000000002</v>
      </c>
      <c r="L24" s="1725"/>
      <c r="M24" s="1726"/>
      <c r="N24" s="1724">
        <v>0.39500000000000002</v>
      </c>
      <c r="O24" s="1725"/>
      <c r="P24" s="1726"/>
      <c r="Q24" s="1724">
        <v>0.39500000000000002</v>
      </c>
      <c r="R24" s="1725"/>
      <c r="S24" s="1726"/>
      <c r="T24" s="1724">
        <v>0.39500000000000002</v>
      </c>
      <c r="U24" s="1725"/>
      <c r="V24" s="1726"/>
      <c r="W24" s="1724">
        <v>0.39500000000000002</v>
      </c>
      <c r="X24" s="1725"/>
      <c r="Y24" s="1726"/>
      <c r="Z24" s="1724">
        <v>0.39500000000000002</v>
      </c>
      <c r="AA24" s="1725"/>
      <c r="AB24" s="1726"/>
      <c r="AC24" s="1724">
        <v>0.39500000000000002</v>
      </c>
      <c r="AD24" s="1725"/>
      <c r="AE24" s="1726"/>
      <c r="AF24" s="1724">
        <v>0.39500000000000002</v>
      </c>
      <c r="AG24" s="1725"/>
      <c r="AH24" s="1726"/>
      <c r="AI24" s="1724">
        <v>0.39500000000000002</v>
      </c>
      <c r="AJ24" s="1725"/>
      <c r="AK24" s="1726"/>
      <c r="AL24" s="1724">
        <v>0.39500000000000002</v>
      </c>
      <c r="AM24" s="1725"/>
      <c r="AN24" s="1726"/>
      <c r="AO24" s="1724">
        <v>0.39500000000000002</v>
      </c>
      <c r="AP24" s="1725"/>
      <c r="AQ24" s="1726"/>
      <c r="AR24" s="1724">
        <v>0.39500000000000002</v>
      </c>
      <c r="AS24" s="1725"/>
      <c r="AT24" s="1726"/>
      <c r="AU24" s="1724">
        <v>0.39500000000000002</v>
      </c>
      <c r="AV24" s="1725"/>
      <c r="AW24" s="1726"/>
      <c r="AX24" s="1724">
        <v>0.39500000000000002</v>
      </c>
      <c r="AY24" s="1725"/>
      <c r="AZ24" s="1726"/>
      <c r="BA24" s="1724">
        <v>0.39500000000000002</v>
      </c>
      <c r="BB24" s="1725"/>
      <c r="BC24" s="1726"/>
      <c r="BD24" s="1724">
        <v>0.39500000000000002</v>
      </c>
      <c r="BE24" s="1725"/>
      <c r="BF24" s="1726"/>
      <c r="BG24" s="1724">
        <v>0.39500000000000002</v>
      </c>
      <c r="BH24" s="1725"/>
      <c r="BI24" s="1726"/>
      <c r="BJ24" s="1724">
        <v>0.39500000000000002</v>
      </c>
      <c r="BK24" s="1725"/>
      <c r="BL24" s="1726"/>
      <c r="BM24" s="1724">
        <v>0.39500000000000002</v>
      </c>
      <c r="BN24" s="1725"/>
      <c r="BO24" s="1726"/>
      <c r="BP24" s="1724">
        <v>0.39500000000000002</v>
      </c>
      <c r="BQ24" s="1725"/>
      <c r="BR24" s="1726"/>
      <c r="BS24" s="1724">
        <v>0.39500000000000002</v>
      </c>
      <c r="BT24" s="1725"/>
      <c r="BU24" s="1726"/>
      <c r="BV24" s="1724">
        <v>0.39500000000000002</v>
      </c>
      <c r="BW24" s="1725"/>
      <c r="BX24" s="1726"/>
      <c r="BY24" s="1724">
        <v>0.39500000000000002</v>
      </c>
      <c r="BZ24" s="1725"/>
      <c r="CA24" s="1726"/>
    </row>
    <row r="25" spans="1:88">
      <c r="A25" s="1707" t="s">
        <v>25</v>
      </c>
      <c r="B25" s="1707"/>
      <c r="C25" s="1708"/>
      <c r="D25" s="1711" t="s">
        <v>17</v>
      </c>
      <c r="E25" s="1712"/>
      <c r="F25" s="1712"/>
      <c r="G25" s="1712"/>
      <c r="H25" s="1106">
        <v>17.259999999999998</v>
      </c>
      <c r="I25" s="1105">
        <v>3.0940000000000003</v>
      </c>
      <c r="J25" s="1104">
        <v>1.6759999999999999</v>
      </c>
      <c r="K25" s="1106">
        <v>17.239999999999998</v>
      </c>
      <c r="L25" s="1105">
        <v>3.09</v>
      </c>
      <c r="M25" s="1104">
        <v>1.673</v>
      </c>
      <c r="N25" s="1106">
        <v>17.22</v>
      </c>
      <c r="O25" s="1105">
        <v>3.09</v>
      </c>
      <c r="P25" s="1104">
        <v>1.673</v>
      </c>
      <c r="Q25" s="1106">
        <v>17</v>
      </c>
      <c r="R25" s="1105">
        <v>3.1339999999999999</v>
      </c>
      <c r="S25" s="1104">
        <v>1.6960000000000002</v>
      </c>
      <c r="T25" s="1106">
        <v>19.350000000000001</v>
      </c>
      <c r="U25" s="1105">
        <v>3.4779999999999998</v>
      </c>
      <c r="V25" s="1104">
        <v>1.8779999999999999</v>
      </c>
      <c r="W25" s="1106">
        <v>22.09</v>
      </c>
      <c r="X25" s="1105">
        <v>3.96</v>
      </c>
      <c r="Y25" s="1104">
        <v>2.1320000000000001</v>
      </c>
      <c r="Z25" s="1106">
        <v>23.369999999999997</v>
      </c>
      <c r="AA25" s="1105">
        <v>4.1690000000000005</v>
      </c>
      <c r="AB25" s="1104">
        <v>2.2410000000000001</v>
      </c>
      <c r="AC25" s="1106">
        <v>24.32</v>
      </c>
      <c r="AD25" s="1105">
        <v>4.3040000000000003</v>
      </c>
      <c r="AE25" s="1104">
        <v>2.3119999999999998</v>
      </c>
      <c r="AF25" s="1106">
        <v>23.65</v>
      </c>
      <c r="AG25" s="1105">
        <v>4.1820000000000004</v>
      </c>
      <c r="AH25" s="1104">
        <v>2.2479999999999998</v>
      </c>
      <c r="AI25" s="1106">
        <v>23.009999999999998</v>
      </c>
      <c r="AJ25" s="1105">
        <v>4.0910000000000002</v>
      </c>
      <c r="AK25" s="1104">
        <v>2.2000000000000002</v>
      </c>
      <c r="AL25" s="1106">
        <v>22.83</v>
      </c>
      <c r="AM25" s="1105">
        <v>4.056</v>
      </c>
      <c r="AN25" s="1104">
        <v>2.181</v>
      </c>
      <c r="AO25" s="1106">
        <v>22.46</v>
      </c>
      <c r="AP25" s="1105">
        <v>4.0039999999999996</v>
      </c>
      <c r="AQ25" s="1104">
        <v>2.1539999999999999</v>
      </c>
      <c r="AR25" s="1106">
        <v>22.72</v>
      </c>
      <c r="AS25" s="1105">
        <v>4.0510000000000002</v>
      </c>
      <c r="AT25" s="1104">
        <v>2.1789999999999998</v>
      </c>
      <c r="AU25" s="1106">
        <v>23.310000000000002</v>
      </c>
      <c r="AV25" s="1105">
        <v>4.1560000000000006</v>
      </c>
      <c r="AW25" s="1104">
        <v>2.234</v>
      </c>
      <c r="AX25" s="1106">
        <v>24.73</v>
      </c>
      <c r="AY25" s="1105">
        <v>4.4039999999999999</v>
      </c>
      <c r="AZ25" s="1104">
        <v>2.3639999999999999</v>
      </c>
      <c r="BA25" s="1106">
        <v>24.560000000000002</v>
      </c>
      <c r="BB25" s="1105">
        <v>4.3469999999999995</v>
      </c>
      <c r="BC25" s="1104">
        <v>2.335</v>
      </c>
      <c r="BD25" s="1106">
        <v>24.63</v>
      </c>
      <c r="BE25" s="1105">
        <v>4.3689999999999998</v>
      </c>
      <c r="BF25" s="1104">
        <v>2.3449999999999998</v>
      </c>
      <c r="BG25" s="1106">
        <v>24.09</v>
      </c>
      <c r="BH25" s="1105">
        <v>4.2729999999999997</v>
      </c>
      <c r="BI25" s="1104">
        <v>2.2959999999999998</v>
      </c>
      <c r="BJ25" s="1106">
        <v>23.82</v>
      </c>
      <c r="BK25" s="1105">
        <v>4.2300000000000004</v>
      </c>
      <c r="BL25" s="1104">
        <v>2.2720000000000002</v>
      </c>
      <c r="BM25" s="1106">
        <v>22.89</v>
      </c>
      <c r="BN25" s="1105">
        <v>4.0469999999999997</v>
      </c>
      <c r="BO25" s="1104">
        <v>2.1779999999999999</v>
      </c>
      <c r="BP25" s="1106">
        <v>21.65</v>
      </c>
      <c r="BQ25" s="1105">
        <v>3.8559999999999999</v>
      </c>
      <c r="BR25" s="1104">
        <v>2.0759999999999996</v>
      </c>
      <c r="BS25" s="1106">
        <v>20.079999999999998</v>
      </c>
      <c r="BT25" s="1105">
        <v>3.5819999999999999</v>
      </c>
      <c r="BU25" s="1104">
        <v>1.9330000000000001</v>
      </c>
      <c r="BV25" s="1106">
        <v>18.75</v>
      </c>
      <c r="BW25" s="1105">
        <v>3.355</v>
      </c>
      <c r="BX25" s="1104">
        <v>1.8130000000000002</v>
      </c>
      <c r="BY25" s="1106">
        <v>17.96</v>
      </c>
      <c r="BZ25" s="1105">
        <v>3.2170000000000001</v>
      </c>
      <c r="CA25" s="1104">
        <v>1.74</v>
      </c>
    </row>
    <row r="26" spans="1:88" ht="13.8" thickBot="1">
      <c r="A26" s="1709"/>
      <c r="B26" s="1709"/>
      <c r="C26" s="1710"/>
      <c r="D26" s="1713" t="s">
        <v>385</v>
      </c>
      <c r="E26" s="1714"/>
      <c r="F26" s="1714"/>
      <c r="G26" s="1714"/>
      <c r="H26" s="1103">
        <v>322.57</v>
      </c>
      <c r="I26" s="1102">
        <v>3.125</v>
      </c>
      <c r="J26" s="1101">
        <v>1.6419999999999999</v>
      </c>
      <c r="K26" s="1103">
        <v>322.01</v>
      </c>
      <c r="L26" s="1102">
        <v>3.1320000000000001</v>
      </c>
      <c r="M26" s="1101">
        <v>1.639</v>
      </c>
      <c r="N26" s="1103">
        <v>320.18</v>
      </c>
      <c r="O26" s="1102">
        <v>3.12</v>
      </c>
      <c r="P26" s="1101">
        <v>1.6400000000000001</v>
      </c>
      <c r="Q26" s="1103">
        <v>324.61</v>
      </c>
      <c r="R26" s="1102">
        <v>3.1749999999999998</v>
      </c>
      <c r="S26" s="1101">
        <v>1.661</v>
      </c>
      <c r="T26" s="1103">
        <v>362.28</v>
      </c>
      <c r="U26" s="1102">
        <v>3.5070000000000001</v>
      </c>
      <c r="V26" s="1101">
        <v>1.8320000000000001</v>
      </c>
      <c r="W26" s="1103">
        <v>412.40999999999997</v>
      </c>
      <c r="X26" s="1102">
        <v>3.9899999999999998</v>
      </c>
      <c r="Y26" s="1101">
        <v>2.0710000000000002</v>
      </c>
      <c r="Z26" s="1103">
        <v>435.53</v>
      </c>
      <c r="AA26" s="1102">
        <v>4.1970000000000001</v>
      </c>
      <c r="AB26" s="1101">
        <v>2.173</v>
      </c>
      <c r="AC26" s="1103">
        <v>452.23</v>
      </c>
      <c r="AD26" s="1102">
        <v>4.32</v>
      </c>
      <c r="AE26" s="1101">
        <v>2.2389999999999999</v>
      </c>
      <c r="AF26" s="1103">
        <v>441.15000000000003</v>
      </c>
      <c r="AG26" s="1102">
        <v>4.21</v>
      </c>
      <c r="AH26" s="1101">
        <v>2.1789999999999998</v>
      </c>
      <c r="AI26" s="1103">
        <v>429.98</v>
      </c>
      <c r="AJ26" s="1102">
        <v>4.1309999999999993</v>
      </c>
      <c r="AK26" s="1101">
        <v>2.1349999999999998</v>
      </c>
      <c r="AL26" s="1103">
        <v>423.88</v>
      </c>
      <c r="AM26" s="1102">
        <v>4.0969999999999995</v>
      </c>
      <c r="AN26" s="1101">
        <v>2.1179999999999999</v>
      </c>
      <c r="AO26" s="1103">
        <v>418.31</v>
      </c>
      <c r="AP26" s="1102">
        <v>4.0439999999999996</v>
      </c>
      <c r="AQ26" s="1101">
        <v>2.0910000000000002</v>
      </c>
      <c r="AR26" s="1103">
        <v>423.25</v>
      </c>
      <c r="AS26" s="1102">
        <v>4.0789999999999997</v>
      </c>
      <c r="AT26" s="1101">
        <v>2.1150000000000002</v>
      </c>
      <c r="AU26" s="1103">
        <v>434.19</v>
      </c>
      <c r="AV26" s="1102">
        <v>4.1840000000000002</v>
      </c>
      <c r="AW26" s="1101">
        <v>2.1669999999999998</v>
      </c>
      <c r="AX26" s="1103">
        <v>459.88</v>
      </c>
      <c r="AY26" s="1102">
        <v>4.431</v>
      </c>
      <c r="AZ26" s="1101">
        <v>2.2880000000000003</v>
      </c>
      <c r="BA26" s="1103">
        <v>456.78999999999996</v>
      </c>
      <c r="BB26" s="1102">
        <v>4.3749999999999991</v>
      </c>
      <c r="BC26" s="1101">
        <v>2.2610000000000001</v>
      </c>
      <c r="BD26" s="1103">
        <v>459</v>
      </c>
      <c r="BE26" s="1102">
        <v>4.4079999999999995</v>
      </c>
      <c r="BF26" s="1101">
        <v>2.2709999999999999</v>
      </c>
      <c r="BG26" s="1103">
        <v>449.06000000000006</v>
      </c>
      <c r="BH26" s="1102">
        <v>4.3129999999999988</v>
      </c>
      <c r="BI26" s="1101">
        <v>2.2240000000000002</v>
      </c>
      <c r="BJ26" s="1103">
        <v>444.51</v>
      </c>
      <c r="BK26" s="1102">
        <v>4.2699999999999996</v>
      </c>
      <c r="BL26" s="1101">
        <v>2.202</v>
      </c>
      <c r="BM26" s="1103">
        <v>423</v>
      </c>
      <c r="BN26" s="1102">
        <v>4.0759999999999996</v>
      </c>
      <c r="BO26" s="1101">
        <v>2.1149999999999998</v>
      </c>
      <c r="BP26" s="1103">
        <v>403.07000000000005</v>
      </c>
      <c r="BQ26" s="1102">
        <v>3.8970000000000002</v>
      </c>
      <c r="BR26" s="1101">
        <v>2.02</v>
      </c>
      <c r="BS26" s="1103">
        <v>374.55</v>
      </c>
      <c r="BT26" s="1102">
        <v>3.6109999999999998</v>
      </c>
      <c r="BU26" s="1101">
        <v>1.8849999999999998</v>
      </c>
      <c r="BV26" s="1103">
        <v>349.63</v>
      </c>
      <c r="BW26" s="1102">
        <v>3.3970000000000002</v>
      </c>
      <c r="BX26" s="1101">
        <v>1.772</v>
      </c>
      <c r="BY26" s="1103">
        <v>333.18</v>
      </c>
      <c r="BZ26" s="1102">
        <v>3.246</v>
      </c>
      <c r="CA26" s="1101">
        <v>1.702</v>
      </c>
    </row>
    <row r="27" spans="1:88">
      <c r="A27" s="1095" t="s">
        <v>20</v>
      </c>
      <c r="B27" s="1096" t="s">
        <v>384</v>
      </c>
      <c r="C27" s="1100">
        <f>(I7+L7+O7+R7+U7+X7+AA7+AD7+AG7+AJ7+AM7+AP7+AS7+AV7+AY7+BB7+BE7+BH7+BK7+BN7+BQ7+BT7+BW7+BZ7)/SQRT((I7+L7+O7+R7+U7+X7+AA7+AD7+AG7+AJ7+AM7+AP7+AS7+AV7+AY7+BB7+BE7+BH7+BK7+BN7+BQ7+BT7+BW7+BZ7)^2+(J7+M7+P7+S7+V7+Y7+AB7+AE7+AH7+AK7+AN7+AQ7+AT7+AW7+BC7+AZ7+BF7+BI7+BL7+BO7+BR7+BU7+BX7+CA7)^2)</f>
        <v>0.87916926925147776</v>
      </c>
      <c r="D27" s="1099" t="s">
        <v>383</v>
      </c>
      <c r="E27" s="1715">
        <f>(J7+M7+P7+S7+V7+Y7+AB7+AE7+AH7+AK7+AN7+AQ7+AT7+AW7+BC7+AZ7+BF7+BI7+BL7+BO7+BR7+BU7+BX7+CA7)/(I7+L7+O7+R7+U7+X7+AA7+AD7+AG7+AJ7+AM7+AP7+AS7+AV7+AY7+BB7+BE7+BH7+BK7+BN7+BQ7+BT7+BW7+BZ7)</f>
        <v>0.54199983283648623</v>
      </c>
      <c r="F27" s="1715"/>
      <c r="G27" s="1098"/>
      <c r="H27" s="1097"/>
      <c r="I27" s="1094"/>
      <c r="J27" s="1093"/>
      <c r="K27" s="1096"/>
      <c r="L27" s="1094"/>
      <c r="M27" s="1093"/>
      <c r="N27" s="1095"/>
      <c r="O27" s="1094"/>
      <c r="P27" s="1093"/>
      <c r="Q27" s="1096"/>
      <c r="R27" s="1094"/>
      <c r="S27" s="1093"/>
      <c r="T27" s="1095"/>
      <c r="U27" s="1094"/>
      <c r="V27" s="1093"/>
      <c r="W27" s="1095"/>
      <c r="X27" s="1094"/>
      <c r="Y27" s="1093"/>
      <c r="Z27" s="1096"/>
      <c r="AA27" s="1094"/>
      <c r="AB27" s="1093"/>
      <c r="AC27" s="1095"/>
      <c r="AD27" s="1094"/>
      <c r="AE27" s="1093"/>
      <c r="AF27" s="1096"/>
      <c r="AG27" s="1094"/>
      <c r="AH27" s="1093"/>
      <c r="AI27" s="1095"/>
      <c r="AJ27" s="1094"/>
      <c r="AK27" s="1093"/>
      <c r="AL27" s="1095"/>
      <c r="AM27" s="1094"/>
      <c r="AN27" s="1093"/>
      <c r="AO27" s="1096"/>
      <c r="AP27" s="1094"/>
      <c r="AQ27" s="1093"/>
      <c r="AR27" s="1095"/>
      <c r="AS27" s="1094"/>
      <c r="AT27" s="1093"/>
      <c r="AU27" s="1096"/>
      <c r="AV27" s="1094"/>
      <c r="AW27" s="1093"/>
      <c r="AX27" s="1095"/>
      <c r="AY27" s="1094"/>
      <c r="AZ27" s="1093"/>
      <c r="BA27" s="1095"/>
      <c r="BB27" s="1094"/>
      <c r="BC27" s="1093"/>
      <c r="BD27" s="1096"/>
      <c r="BE27" s="1094"/>
      <c r="BF27" s="1093"/>
      <c r="BG27" s="1096"/>
      <c r="BH27" s="1094"/>
      <c r="BI27" s="1093"/>
      <c r="BJ27" s="1096"/>
      <c r="BK27" s="1094"/>
      <c r="BL27" s="1093"/>
      <c r="BM27" s="1095"/>
      <c r="BN27" s="1094"/>
      <c r="BO27" s="1093"/>
      <c r="BP27" s="1095"/>
      <c r="BQ27" s="1094"/>
      <c r="BR27" s="1093"/>
      <c r="BS27" s="1096"/>
      <c r="BT27" s="1094"/>
      <c r="BU27" s="1093"/>
      <c r="BV27" s="1096"/>
      <c r="BW27" s="1094"/>
      <c r="BX27" s="1093"/>
      <c r="BY27" s="1095"/>
      <c r="BZ27" s="1094"/>
      <c r="CA27" s="1093"/>
    </row>
    <row r="28" spans="1:88" ht="12.75" customHeight="1" thickBot="1">
      <c r="A28" s="1090" t="s">
        <v>186</v>
      </c>
      <c r="B28" s="1089" t="s">
        <v>384</v>
      </c>
      <c r="C28" s="1092">
        <f>(I14+L14+O14+R14+U14+X14+AA14+AD14+AG14+AJ14+AM14+AP14+AS14+AV14+AY14+BB14+BE14+BH14+BK14+BN14+BQ14+BT14+BW14+BZ14)/SQRT((I14+L14+O14+R14+U14+X14+AA14+AD14+AG14+AJ14+AM14+AP14+AS14+AV14+AY14+BB14+BE14+BH14+BK14+BN14+BQ14+BT14+BW14+BZ14)^2+(J14+M14+P14+S14+V14+Y14+AB14+AE14+AH14+AK14+AN14+AQ14+AT14+AW14+BC14+AZ14+BF14+BI14+BL14+BO14+BR14+BU14+BX14+CA14)^2)</f>
        <v>0.88129255830889364</v>
      </c>
      <c r="D28" s="1091" t="s">
        <v>383</v>
      </c>
      <c r="E28" s="1716">
        <f>(J14+M14+P14+S14+V14+Y14+AB14+AE14+AH14+AK14+AN14+AQ14+AT14+AW14+BC14+AZ14+BF14+BI14+BL14+BO14+BR14+BU14+BX14+CA14)/(I14+L14+O14+R14+U14+X14+AA14+AD14+AG14+AJ14+AM14+AP14+AS14+AV14+AY14+BB14+BE14+BH14+BK14+BN14+BQ14+BT14+BW14+BZ14)</f>
        <v>0.53622497616777864</v>
      </c>
      <c r="F28" s="1716"/>
      <c r="G28" s="1088"/>
      <c r="H28" s="1090"/>
      <c r="I28" s="1089"/>
      <c r="J28" s="1088"/>
      <c r="K28" s="1089"/>
      <c r="L28" s="1089"/>
      <c r="M28" s="1089"/>
      <c r="N28" s="1090"/>
      <c r="O28" s="1089"/>
      <c r="P28" s="1088"/>
      <c r="Q28" s="1089"/>
      <c r="R28" s="1089"/>
      <c r="S28" s="1089"/>
      <c r="T28" s="1090"/>
      <c r="U28" s="1089"/>
      <c r="V28" s="1088"/>
      <c r="W28" s="1090"/>
      <c r="X28" s="1089"/>
      <c r="Y28" s="1088"/>
      <c r="Z28" s="1089"/>
      <c r="AA28" s="1089"/>
      <c r="AB28" s="1089"/>
      <c r="AC28" s="1090"/>
      <c r="AD28" s="1089"/>
      <c r="AE28" s="1088"/>
      <c r="AF28" s="1089"/>
      <c r="AG28" s="1089"/>
      <c r="AH28" s="1089"/>
      <c r="AI28" s="1090"/>
      <c r="AJ28" s="1089"/>
      <c r="AK28" s="1088"/>
      <c r="AL28" s="1090"/>
      <c r="AM28" s="1089"/>
      <c r="AN28" s="1088"/>
      <c r="AO28" s="1089"/>
      <c r="AP28" s="1089"/>
      <c r="AQ28" s="1089"/>
      <c r="AR28" s="1090"/>
      <c r="AS28" s="1089"/>
      <c r="AT28" s="1088"/>
      <c r="AU28" s="1089"/>
      <c r="AV28" s="1089"/>
      <c r="AW28" s="1089"/>
      <c r="AX28" s="1090"/>
      <c r="AY28" s="1089"/>
      <c r="AZ28" s="1088"/>
      <c r="BA28" s="1090"/>
      <c r="BB28" s="1089"/>
      <c r="BC28" s="1088"/>
      <c r="BD28" s="1089"/>
      <c r="BE28" s="1089"/>
      <c r="BF28" s="1088"/>
      <c r="BG28" s="1089"/>
      <c r="BH28" s="1089"/>
      <c r="BI28" s="1088"/>
      <c r="BJ28" s="1089"/>
      <c r="BK28" s="1089"/>
      <c r="BL28" s="1089"/>
      <c r="BM28" s="1090"/>
      <c r="BN28" s="1089"/>
      <c r="BO28" s="1088"/>
      <c r="BP28" s="1090"/>
      <c r="BQ28" s="1089"/>
      <c r="BR28" s="1088"/>
      <c r="BS28" s="1089"/>
      <c r="BT28" s="1089"/>
      <c r="BU28" s="1088"/>
      <c r="BV28" s="1089"/>
      <c r="BW28" s="1089"/>
      <c r="BX28" s="1089"/>
      <c r="BY28" s="1090"/>
      <c r="BZ28" s="1089"/>
      <c r="CA28" s="1088"/>
    </row>
    <row r="29" spans="1:88">
      <c r="A29" s="1717" t="s">
        <v>28</v>
      </c>
      <c r="B29" s="1718"/>
      <c r="C29" s="1719"/>
      <c r="D29" s="1720" t="s">
        <v>29</v>
      </c>
      <c r="E29" s="1721"/>
      <c r="F29" s="1722" t="s">
        <v>30</v>
      </c>
      <c r="G29" s="1723"/>
      <c r="H29" s="1087" t="s">
        <v>9</v>
      </c>
      <c r="I29" s="1086" t="s">
        <v>10</v>
      </c>
      <c r="J29" s="1085" t="s">
        <v>11</v>
      </c>
      <c r="K29" s="1087" t="s">
        <v>9</v>
      </c>
      <c r="L29" s="1086" t="s">
        <v>10</v>
      </c>
      <c r="M29" s="1085" t="s">
        <v>11</v>
      </c>
      <c r="N29" s="1087" t="s">
        <v>9</v>
      </c>
      <c r="O29" s="1086" t="s">
        <v>10</v>
      </c>
      <c r="P29" s="1085" t="s">
        <v>11</v>
      </c>
      <c r="Q29" s="1087" t="s">
        <v>9</v>
      </c>
      <c r="R29" s="1086" t="s">
        <v>10</v>
      </c>
      <c r="S29" s="1085" t="s">
        <v>11</v>
      </c>
      <c r="T29" s="1087" t="s">
        <v>9</v>
      </c>
      <c r="U29" s="1086" t="s">
        <v>10</v>
      </c>
      <c r="V29" s="1085" t="s">
        <v>11</v>
      </c>
      <c r="W29" s="1087" t="s">
        <v>9</v>
      </c>
      <c r="X29" s="1086" t="s">
        <v>10</v>
      </c>
      <c r="Y29" s="1085" t="s">
        <v>11</v>
      </c>
      <c r="Z29" s="1087" t="s">
        <v>9</v>
      </c>
      <c r="AA29" s="1086" t="s">
        <v>10</v>
      </c>
      <c r="AB29" s="1085" t="s">
        <v>11</v>
      </c>
      <c r="AC29" s="1087" t="s">
        <v>9</v>
      </c>
      <c r="AD29" s="1086" t="s">
        <v>10</v>
      </c>
      <c r="AE29" s="1085" t="s">
        <v>11</v>
      </c>
      <c r="AF29" s="1087" t="s">
        <v>9</v>
      </c>
      <c r="AG29" s="1086" t="s">
        <v>10</v>
      </c>
      <c r="AH29" s="1085" t="s">
        <v>11</v>
      </c>
      <c r="AI29" s="1087" t="s">
        <v>9</v>
      </c>
      <c r="AJ29" s="1086" t="s">
        <v>10</v>
      </c>
      <c r="AK29" s="1085" t="s">
        <v>11</v>
      </c>
      <c r="AL29" s="1087" t="s">
        <v>9</v>
      </c>
      <c r="AM29" s="1086" t="s">
        <v>10</v>
      </c>
      <c r="AN29" s="1085" t="s">
        <v>11</v>
      </c>
      <c r="AO29" s="1087" t="s">
        <v>9</v>
      </c>
      <c r="AP29" s="1086" t="s">
        <v>10</v>
      </c>
      <c r="AQ29" s="1085" t="s">
        <v>11</v>
      </c>
      <c r="AR29" s="1087" t="s">
        <v>9</v>
      </c>
      <c r="AS29" s="1086" t="s">
        <v>10</v>
      </c>
      <c r="AT29" s="1085" t="s">
        <v>11</v>
      </c>
      <c r="AU29" s="1087" t="s">
        <v>9</v>
      </c>
      <c r="AV29" s="1086" t="s">
        <v>10</v>
      </c>
      <c r="AW29" s="1085" t="s">
        <v>11</v>
      </c>
      <c r="AX29" s="1087" t="s">
        <v>9</v>
      </c>
      <c r="AY29" s="1086" t="s">
        <v>10</v>
      </c>
      <c r="AZ29" s="1085" t="s">
        <v>11</v>
      </c>
      <c r="BA29" s="1087" t="s">
        <v>9</v>
      </c>
      <c r="BB29" s="1086" t="s">
        <v>10</v>
      </c>
      <c r="BC29" s="1085" t="s">
        <v>11</v>
      </c>
      <c r="BD29" s="1087" t="s">
        <v>9</v>
      </c>
      <c r="BE29" s="1086" t="s">
        <v>10</v>
      </c>
      <c r="BF29" s="1085" t="s">
        <v>11</v>
      </c>
      <c r="BG29" s="1087" t="s">
        <v>9</v>
      </c>
      <c r="BH29" s="1086" t="s">
        <v>10</v>
      </c>
      <c r="BI29" s="1085" t="s">
        <v>11</v>
      </c>
      <c r="BJ29" s="1087" t="s">
        <v>9</v>
      </c>
      <c r="BK29" s="1086" t="s">
        <v>10</v>
      </c>
      <c r="BL29" s="1085" t="s">
        <v>11</v>
      </c>
      <c r="BM29" s="1087" t="s">
        <v>9</v>
      </c>
      <c r="BN29" s="1086" t="s">
        <v>10</v>
      </c>
      <c r="BO29" s="1085" t="s">
        <v>11</v>
      </c>
      <c r="BP29" s="1087" t="s">
        <v>9</v>
      </c>
      <c r="BQ29" s="1086" t="s">
        <v>10</v>
      </c>
      <c r="BR29" s="1085" t="s">
        <v>11</v>
      </c>
      <c r="BS29" s="1087" t="s">
        <v>9</v>
      </c>
      <c r="BT29" s="1086" t="s">
        <v>10</v>
      </c>
      <c r="BU29" s="1085" t="s">
        <v>11</v>
      </c>
      <c r="BV29" s="1087" t="s">
        <v>9</v>
      </c>
      <c r="BW29" s="1086" t="s">
        <v>10</v>
      </c>
      <c r="BX29" s="1085" t="s">
        <v>11</v>
      </c>
      <c r="BY29" s="1087" t="s">
        <v>9</v>
      </c>
      <c r="BZ29" s="1086" t="s">
        <v>10</v>
      </c>
      <c r="CA29" s="1085" t="s">
        <v>11</v>
      </c>
    </row>
    <row r="30" spans="1:88" ht="13.8" thickBot="1">
      <c r="A30" s="1705" t="s">
        <v>382</v>
      </c>
      <c r="B30" s="1705"/>
      <c r="C30" s="1706"/>
      <c r="D30" s="1084" t="s">
        <v>32</v>
      </c>
      <c r="E30" s="1084" t="s">
        <v>33</v>
      </c>
      <c r="F30" s="1084" t="s">
        <v>32</v>
      </c>
      <c r="G30" s="1083" t="s">
        <v>33</v>
      </c>
      <c r="H30" s="1082" t="s">
        <v>14</v>
      </c>
      <c r="I30" s="1081" t="s">
        <v>15</v>
      </c>
      <c r="J30" s="1080" t="s">
        <v>70</v>
      </c>
      <c r="K30" s="1082" t="s">
        <v>14</v>
      </c>
      <c r="L30" s="1081" t="s">
        <v>15</v>
      </c>
      <c r="M30" s="1080" t="s">
        <v>70</v>
      </c>
      <c r="N30" s="1082" t="s">
        <v>14</v>
      </c>
      <c r="O30" s="1081" t="s">
        <v>15</v>
      </c>
      <c r="P30" s="1080" t="s">
        <v>70</v>
      </c>
      <c r="Q30" s="1082" t="s">
        <v>14</v>
      </c>
      <c r="R30" s="1081" t="s">
        <v>15</v>
      </c>
      <c r="S30" s="1080" t="s">
        <v>70</v>
      </c>
      <c r="T30" s="1082" t="s">
        <v>14</v>
      </c>
      <c r="U30" s="1081" t="s">
        <v>15</v>
      </c>
      <c r="V30" s="1080" t="s">
        <v>70</v>
      </c>
      <c r="W30" s="1082" t="s">
        <v>14</v>
      </c>
      <c r="X30" s="1081" t="s">
        <v>15</v>
      </c>
      <c r="Y30" s="1080" t="s">
        <v>70</v>
      </c>
      <c r="Z30" s="1082" t="s">
        <v>14</v>
      </c>
      <c r="AA30" s="1081" t="s">
        <v>15</v>
      </c>
      <c r="AB30" s="1080" t="s">
        <v>70</v>
      </c>
      <c r="AC30" s="1082" t="s">
        <v>14</v>
      </c>
      <c r="AD30" s="1081" t="s">
        <v>15</v>
      </c>
      <c r="AE30" s="1080" t="s">
        <v>70</v>
      </c>
      <c r="AF30" s="1082" t="s">
        <v>14</v>
      </c>
      <c r="AG30" s="1081" t="s">
        <v>15</v>
      </c>
      <c r="AH30" s="1080" t="s">
        <v>70</v>
      </c>
      <c r="AI30" s="1082" t="s">
        <v>14</v>
      </c>
      <c r="AJ30" s="1081" t="s">
        <v>15</v>
      </c>
      <c r="AK30" s="1080" t="s">
        <v>70</v>
      </c>
      <c r="AL30" s="1082" t="s">
        <v>14</v>
      </c>
      <c r="AM30" s="1081" t="s">
        <v>15</v>
      </c>
      <c r="AN30" s="1080" t="s">
        <v>70</v>
      </c>
      <c r="AO30" s="1082" t="s">
        <v>14</v>
      </c>
      <c r="AP30" s="1081" t="s">
        <v>15</v>
      </c>
      <c r="AQ30" s="1080" t="s">
        <v>70</v>
      </c>
      <c r="AR30" s="1082" t="s">
        <v>14</v>
      </c>
      <c r="AS30" s="1081" t="s">
        <v>15</v>
      </c>
      <c r="AT30" s="1080" t="s">
        <v>70</v>
      </c>
      <c r="AU30" s="1082" t="s">
        <v>14</v>
      </c>
      <c r="AV30" s="1081" t="s">
        <v>15</v>
      </c>
      <c r="AW30" s="1080" t="s">
        <v>70</v>
      </c>
      <c r="AX30" s="1082" t="s">
        <v>14</v>
      </c>
      <c r="AY30" s="1081" t="s">
        <v>15</v>
      </c>
      <c r="AZ30" s="1080" t="s">
        <v>70</v>
      </c>
      <c r="BA30" s="1082" t="s">
        <v>14</v>
      </c>
      <c r="BB30" s="1081" t="s">
        <v>15</v>
      </c>
      <c r="BC30" s="1080" t="s">
        <v>70</v>
      </c>
      <c r="BD30" s="1082" t="s">
        <v>14</v>
      </c>
      <c r="BE30" s="1081" t="s">
        <v>15</v>
      </c>
      <c r="BF30" s="1080" t="s">
        <v>70</v>
      </c>
      <c r="BG30" s="1082" t="s">
        <v>14</v>
      </c>
      <c r="BH30" s="1081" t="s">
        <v>15</v>
      </c>
      <c r="BI30" s="1080" t="s">
        <v>70</v>
      </c>
      <c r="BJ30" s="1082" t="s">
        <v>14</v>
      </c>
      <c r="BK30" s="1081" t="s">
        <v>15</v>
      </c>
      <c r="BL30" s="1080" t="s">
        <v>70</v>
      </c>
      <c r="BM30" s="1082" t="s">
        <v>14</v>
      </c>
      <c r="BN30" s="1081" t="s">
        <v>15</v>
      </c>
      <c r="BO30" s="1080" t="s">
        <v>70</v>
      </c>
      <c r="BP30" s="1082" t="s">
        <v>14</v>
      </c>
      <c r="BQ30" s="1081" t="s">
        <v>15</v>
      </c>
      <c r="BR30" s="1080" t="s">
        <v>70</v>
      </c>
      <c r="BS30" s="1082" t="s">
        <v>14</v>
      </c>
      <c r="BT30" s="1081" t="s">
        <v>15</v>
      </c>
      <c r="BU30" s="1080" t="s">
        <v>70</v>
      </c>
      <c r="BV30" s="1082" t="s">
        <v>14</v>
      </c>
      <c r="BW30" s="1081" t="s">
        <v>15</v>
      </c>
      <c r="BX30" s="1080" t="s">
        <v>70</v>
      </c>
      <c r="BY30" s="1082" t="s">
        <v>14</v>
      </c>
      <c r="BZ30" s="1081" t="s">
        <v>15</v>
      </c>
      <c r="CA30" s="1080" t="s">
        <v>70</v>
      </c>
    </row>
    <row r="31" spans="1:88">
      <c r="A31" s="1696" t="s">
        <v>381</v>
      </c>
      <c r="B31" s="1697"/>
      <c r="C31" s="1698"/>
      <c r="D31" s="1071"/>
      <c r="E31" s="1070"/>
      <c r="F31" s="1069"/>
      <c r="G31" s="1068"/>
      <c r="H31" s="1067">
        <v>47.49</v>
      </c>
      <c r="I31" s="1066">
        <v>0.45100000000000001</v>
      </c>
      <c r="J31" s="1065">
        <v>0.245</v>
      </c>
      <c r="K31" s="1067">
        <v>49.8</v>
      </c>
      <c r="L31" s="1066">
        <v>0.47399999999999998</v>
      </c>
      <c r="M31" s="1065">
        <v>0.255</v>
      </c>
      <c r="N31" s="1067">
        <v>48.27</v>
      </c>
      <c r="O31" s="1066">
        <v>0.45900000000000002</v>
      </c>
      <c r="P31" s="1065">
        <v>0.248</v>
      </c>
      <c r="Q31" s="1067">
        <v>49.84</v>
      </c>
      <c r="R31" s="1066">
        <v>0.47399999999999998</v>
      </c>
      <c r="S31" s="1065">
        <v>0.25600000000000001</v>
      </c>
      <c r="T31" s="1067">
        <v>54.06</v>
      </c>
      <c r="U31" s="1066">
        <v>0.51600000000000001</v>
      </c>
      <c r="V31" s="1065">
        <v>0.27400000000000002</v>
      </c>
      <c r="W31" s="1067">
        <v>59.52</v>
      </c>
      <c r="X31" s="1066">
        <v>0.56799999999999995</v>
      </c>
      <c r="Y31" s="1065">
        <v>0.30199999999999999</v>
      </c>
      <c r="Z31" s="1067">
        <v>57.13</v>
      </c>
      <c r="AA31" s="1066">
        <v>0.54</v>
      </c>
      <c r="AB31" s="1065">
        <v>0.28699999999999998</v>
      </c>
      <c r="AC31" s="1067">
        <v>66.739999999999995</v>
      </c>
      <c r="AD31" s="1066">
        <v>0.63200000000000001</v>
      </c>
      <c r="AE31" s="1065">
        <v>0.33300000000000002</v>
      </c>
      <c r="AF31" s="1067">
        <v>57.14</v>
      </c>
      <c r="AG31" s="1066">
        <v>0.53500000000000003</v>
      </c>
      <c r="AH31" s="1065">
        <v>0.28399999999999997</v>
      </c>
      <c r="AI31" s="1067">
        <v>54.08</v>
      </c>
      <c r="AJ31" s="1066">
        <v>0.51100000000000001</v>
      </c>
      <c r="AK31" s="1065">
        <v>0.27200000000000002</v>
      </c>
      <c r="AL31" s="1067">
        <v>55.59</v>
      </c>
      <c r="AM31" s="1066">
        <v>0.52500000000000002</v>
      </c>
      <c r="AN31" s="1065">
        <v>0.28000000000000003</v>
      </c>
      <c r="AO31" s="1067">
        <v>52.41</v>
      </c>
      <c r="AP31" s="1066">
        <v>0.495</v>
      </c>
      <c r="AQ31" s="1065">
        <v>0.26400000000000001</v>
      </c>
      <c r="AR31" s="1067">
        <v>53.79</v>
      </c>
      <c r="AS31" s="1066">
        <v>0.50800000000000001</v>
      </c>
      <c r="AT31" s="1065">
        <v>0.27100000000000002</v>
      </c>
      <c r="AU31" s="1067">
        <v>59.72</v>
      </c>
      <c r="AV31" s="1066">
        <v>0.56499999999999995</v>
      </c>
      <c r="AW31" s="1065">
        <v>0.29899999999999999</v>
      </c>
      <c r="AX31" s="1067">
        <v>63.77</v>
      </c>
      <c r="AY31" s="1066">
        <v>0.60399999999999998</v>
      </c>
      <c r="AZ31" s="1065">
        <v>0.318</v>
      </c>
      <c r="BA31" s="1067">
        <v>63.31</v>
      </c>
      <c r="BB31" s="1066">
        <v>0.59899999999999998</v>
      </c>
      <c r="BC31" s="1065">
        <v>0.317</v>
      </c>
      <c r="BD31" s="1067">
        <v>66.95</v>
      </c>
      <c r="BE31" s="1066">
        <v>0.63300000000000001</v>
      </c>
      <c r="BF31" s="1065">
        <v>0.33600000000000002</v>
      </c>
      <c r="BG31" s="1067">
        <v>63.69</v>
      </c>
      <c r="BH31" s="1066">
        <v>0.60199999999999998</v>
      </c>
      <c r="BI31" s="1065">
        <v>0.32</v>
      </c>
      <c r="BJ31" s="1067">
        <v>66.87</v>
      </c>
      <c r="BK31" s="1066">
        <v>0.63200000000000001</v>
      </c>
      <c r="BL31" s="1065">
        <v>0.33600000000000002</v>
      </c>
      <c r="BM31" s="1067">
        <v>63.31</v>
      </c>
      <c r="BN31" s="1066">
        <v>0.59899999999999998</v>
      </c>
      <c r="BO31" s="1065">
        <v>0.317</v>
      </c>
      <c r="BP31" s="1067">
        <v>65.53</v>
      </c>
      <c r="BQ31" s="1066">
        <v>0.61899999999999999</v>
      </c>
      <c r="BR31" s="1065">
        <v>0.33</v>
      </c>
      <c r="BS31" s="1067">
        <v>58.52</v>
      </c>
      <c r="BT31" s="1066">
        <v>0.55200000000000005</v>
      </c>
      <c r="BU31" s="1065">
        <v>0.29599999999999999</v>
      </c>
      <c r="BV31" s="1067">
        <v>50.96</v>
      </c>
      <c r="BW31" s="1066">
        <v>0.48499999999999999</v>
      </c>
      <c r="BX31" s="1065">
        <v>0.26100000000000001</v>
      </c>
      <c r="BY31" s="1067">
        <v>46.99</v>
      </c>
      <c r="BZ31" s="1066">
        <v>0.44700000000000001</v>
      </c>
      <c r="CA31" s="1065">
        <v>0.24099999999999999</v>
      </c>
      <c r="CB31" s="1020"/>
      <c r="CC31" s="1020"/>
      <c r="CF31" s="1047"/>
      <c r="CG31" s="1047"/>
      <c r="CJ31" s="1064"/>
    </row>
    <row r="32" spans="1:88">
      <c r="A32" s="1699" t="s">
        <v>380</v>
      </c>
      <c r="B32" s="1700"/>
      <c r="C32" s="1701"/>
      <c r="D32" s="1079"/>
      <c r="E32" s="1078"/>
      <c r="F32" s="1077"/>
      <c r="G32" s="1076"/>
      <c r="H32" s="1057">
        <v>46.99</v>
      </c>
      <c r="I32" s="1063">
        <v>0.44700000000000001</v>
      </c>
      <c r="J32" s="1062">
        <v>0.24099999999999999</v>
      </c>
      <c r="K32" s="1057">
        <v>46.28</v>
      </c>
      <c r="L32" s="1063">
        <v>0.44</v>
      </c>
      <c r="M32" s="1062">
        <v>0.23799999999999999</v>
      </c>
      <c r="N32" s="1057">
        <v>46.82</v>
      </c>
      <c r="O32" s="1063">
        <v>0.44500000000000001</v>
      </c>
      <c r="P32" s="1062">
        <v>0.24099999999999999</v>
      </c>
      <c r="Q32" s="1057">
        <v>46.7</v>
      </c>
      <c r="R32" s="1063">
        <v>0.44400000000000001</v>
      </c>
      <c r="S32" s="1062">
        <v>0.24</v>
      </c>
      <c r="T32" s="1057">
        <v>52.94</v>
      </c>
      <c r="U32" s="1063">
        <v>0.505</v>
      </c>
      <c r="V32" s="1062">
        <v>0.26900000000000002</v>
      </c>
      <c r="W32" s="1057">
        <v>61.34</v>
      </c>
      <c r="X32" s="1063">
        <v>0.58499999999999996</v>
      </c>
      <c r="Y32" s="1062">
        <v>0.312</v>
      </c>
      <c r="Z32" s="1057">
        <v>69.63</v>
      </c>
      <c r="AA32" s="1063">
        <v>0.65800000000000003</v>
      </c>
      <c r="AB32" s="1062">
        <v>0.35</v>
      </c>
      <c r="AC32" s="1057">
        <v>66.739999999999995</v>
      </c>
      <c r="AD32" s="1063">
        <v>0.63200000000000001</v>
      </c>
      <c r="AE32" s="1062">
        <v>0.33300000000000002</v>
      </c>
      <c r="AF32" s="1057">
        <v>70.52</v>
      </c>
      <c r="AG32" s="1063">
        <v>0.66</v>
      </c>
      <c r="AH32" s="1062">
        <v>0.35099999999999998</v>
      </c>
      <c r="AI32" s="1057">
        <v>70.92</v>
      </c>
      <c r="AJ32" s="1063">
        <v>0.67</v>
      </c>
      <c r="AK32" s="1062">
        <v>0.35699999999999998</v>
      </c>
      <c r="AL32" s="1057">
        <v>69.540000000000006</v>
      </c>
      <c r="AM32" s="1063">
        <v>0.65700000000000003</v>
      </c>
      <c r="AN32" s="1062">
        <v>0.35</v>
      </c>
      <c r="AO32" s="1057">
        <v>65.37</v>
      </c>
      <c r="AP32" s="1063">
        <v>0.61699999999999999</v>
      </c>
      <c r="AQ32" s="1062">
        <v>0.33</v>
      </c>
      <c r="AR32" s="1057">
        <v>65.239999999999995</v>
      </c>
      <c r="AS32" s="1063">
        <v>0.61599999999999999</v>
      </c>
      <c r="AT32" s="1062">
        <v>0.32900000000000001</v>
      </c>
      <c r="AU32" s="1057">
        <v>68.03</v>
      </c>
      <c r="AV32" s="1063">
        <v>0.64400000000000002</v>
      </c>
      <c r="AW32" s="1062">
        <v>0.34</v>
      </c>
      <c r="AX32" s="1057">
        <v>74.010000000000005</v>
      </c>
      <c r="AY32" s="1063">
        <v>0.70099999999999996</v>
      </c>
      <c r="AZ32" s="1062">
        <v>0.36899999999999999</v>
      </c>
      <c r="BA32" s="1057">
        <v>71.3</v>
      </c>
      <c r="BB32" s="1063">
        <v>0.67400000000000004</v>
      </c>
      <c r="BC32" s="1062">
        <v>0.35799999999999998</v>
      </c>
      <c r="BD32" s="1057">
        <v>67.08</v>
      </c>
      <c r="BE32" s="1063">
        <v>0.63400000000000001</v>
      </c>
      <c r="BF32" s="1062">
        <v>0.33700000000000002</v>
      </c>
      <c r="BG32" s="1057">
        <v>65.2</v>
      </c>
      <c r="BH32" s="1063">
        <v>0.61599999999999999</v>
      </c>
      <c r="BI32" s="1062">
        <v>0.32800000000000001</v>
      </c>
      <c r="BJ32" s="1057">
        <v>63.69</v>
      </c>
      <c r="BK32" s="1063">
        <v>0.60199999999999998</v>
      </c>
      <c r="BL32" s="1062">
        <v>0.32</v>
      </c>
      <c r="BM32" s="1057">
        <v>69.12</v>
      </c>
      <c r="BN32" s="1063">
        <v>0.65400000000000003</v>
      </c>
      <c r="BO32" s="1062">
        <v>0.34599999999999997</v>
      </c>
      <c r="BP32" s="1057">
        <v>56.47</v>
      </c>
      <c r="BQ32" s="1063">
        <v>0.53300000000000003</v>
      </c>
      <c r="BR32" s="1062">
        <v>0.28499999999999998</v>
      </c>
      <c r="BS32" s="1057">
        <v>51.95</v>
      </c>
      <c r="BT32" s="1063">
        <v>0.49</v>
      </c>
      <c r="BU32" s="1062">
        <v>0.26300000000000001</v>
      </c>
      <c r="BV32" s="1057">
        <v>51.99</v>
      </c>
      <c r="BW32" s="1063">
        <v>0.495</v>
      </c>
      <c r="BX32" s="1062">
        <v>0.26600000000000001</v>
      </c>
      <c r="BY32" s="1057">
        <v>50.05</v>
      </c>
      <c r="BZ32" s="1063">
        <v>0.47599999999999998</v>
      </c>
      <c r="CA32" s="1062">
        <v>0.25700000000000001</v>
      </c>
      <c r="CB32" s="1020"/>
      <c r="CC32" s="1020"/>
      <c r="CF32" s="1047"/>
      <c r="CG32" s="1047"/>
      <c r="CJ32" s="1064"/>
    </row>
    <row r="33" spans="1:88">
      <c r="A33" s="1699" t="s">
        <v>379</v>
      </c>
      <c r="B33" s="1700"/>
      <c r="C33" s="1701"/>
      <c r="D33" s="1075"/>
      <c r="E33" s="1074"/>
      <c r="F33" s="1074"/>
      <c r="G33" s="1073"/>
      <c r="H33" s="1057">
        <v>20.91</v>
      </c>
      <c r="I33" s="1063">
        <v>0.19900000000000001</v>
      </c>
      <c r="J33" s="1062">
        <v>0.107</v>
      </c>
      <c r="K33" s="1057">
        <v>20.82</v>
      </c>
      <c r="L33" s="1063">
        <v>0.19800000000000001</v>
      </c>
      <c r="M33" s="1062">
        <v>0.107</v>
      </c>
      <c r="N33" s="1057">
        <v>19.79</v>
      </c>
      <c r="O33" s="1063">
        <v>0.188</v>
      </c>
      <c r="P33" s="1062">
        <v>0.10199999999999999</v>
      </c>
      <c r="Q33" s="1057">
        <v>21.24</v>
      </c>
      <c r="R33" s="1063">
        <v>0.20200000000000001</v>
      </c>
      <c r="S33" s="1062">
        <v>0.109</v>
      </c>
      <c r="T33" s="1057">
        <v>22.85</v>
      </c>
      <c r="U33" s="1063">
        <v>0.218</v>
      </c>
      <c r="V33" s="1062">
        <v>0.11600000000000001</v>
      </c>
      <c r="W33" s="1057">
        <v>28.64</v>
      </c>
      <c r="X33" s="1063">
        <v>0.27300000000000002</v>
      </c>
      <c r="Y33" s="1062">
        <v>0.14599999999999999</v>
      </c>
      <c r="Z33" s="1057">
        <v>30.38</v>
      </c>
      <c r="AA33" s="1063">
        <v>0.28699999999999998</v>
      </c>
      <c r="AB33" s="1062">
        <v>0.153</v>
      </c>
      <c r="AC33" s="1057">
        <v>30.3</v>
      </c>
      <c r="AD33" s="1063">
        <v>0.28699999999999998</v>
      </c>
      <c r="AE33" s="1062">
        <v>0.151</v>
      </c>
      <c r="AF33" s="1057">
        <v>30.26</v>
      </c>
      <c r="AG33" s="1063">
        <v>0.28299999999999997</v>
      </c>
      <c r="AH33" s="1062">
        <v>0.151</v>
      </c>
      <c r="AI33" s="1057">
        <v>30.26</v>
      </c>
      <c r="AJ33" s="1063">
        <v>0.28599999999999998</v>
      </c>
      <c r="AK33" s="1062">
        <v>0.152</v>
      </c>
      <c r="AL33" s="1057">
        <v>28.38</v>
      </c>
      <c r="AM33" s="1063">
        <v>0.26800000000000002</v>
      </c>
      <c r="AN33" s="1062">
        <v>0.14299999999999999</v>
      </c>
      <c r="AO33" s="1057">
        <v>29.21</v>
      </c>
      <c r="AP33" s="1063">
        <v>0.27600000000000002</v>
      </c>
      <c r="AQ33" s="1062">
        <v>0.14699999999999999</v>
      </c>
      <c r="AR33" s="1057">
        <v>29.34</v>
      </c>
      <c r="AS33" s="1063">
        <v>0.27700000000000002</v>
      </c>
      <c r="AT33" s="1062">
        <v>0.14799999999999999</v>
      </c>
      <c r="AU33" s="1057">
        <v>30.84</v>
      </c>
      <c r="AV33" s="1063">
        <v>0.29199999999999998</v>
      </c>
      <c r="AW33" s="1062">
        <v>0.154</v>
      </c>
      <c r="AX33" s="1057">
        <v>31.88</v>
      </c>
      <c r="AY33" s="1063">
        <v>0.30199999999999999</v>
      </c>
      <c r="AZ33" s="1062">
        <v>0.159</v>
      </c>
      <c r="BA33" s="1057">
        <v>31.09</v>
      </c>
      <c r="BB33" s="1063">
        <v>0.29399999999999998</v>
      </c>
      <c r="BC33" s="1062">
        <v>0.156</v>
      </c>
      <c r="BD33" s="1057">
        <v>29.09</v>
      </c>
      <c r="BE33" s="1063">
        <v>0.27500000000000002</v>
      </c>
      <c r="BF33" s="1062">
        <v>0.14599999999999999</v>
      </c>
      <c r="BG33" s="1057">
        <v>29.71</v>
      </c>
      <c r="BH33" s="1063">
        <v>0.28100000000000003</v>
      </c>
      <c r="BI33" s="1062">
        <v>0.14899999999999999</v>
      </c>
      <c r="BJ33" s="1057">
        <v>28.67</v>
      </c>
      <c r="BK33" s="1063">
        <v>0.27100000000000002</v>
      </c>
      <c r="BL33" s="1062">
        <v>0.14399999999999999</v>
      </c>
      <c r="BM33" s="1057">
        <v>23.23</v>
      </c>
      <c r="BN33" s="1063">
        <v>0.22</v>
      </c>
      <c r="BO33" s="1062">
        <v>0.11600000000000001</v>
      </c>
      <c r="BP33" s="1057">
        <v>25.2</v>
      </c>
      <c r="BQ33" s="1063">
        <v>0.23799999999999999</v>
      </c>
      <c r="BR33" s="1062">
        <v>0.127</v>
      </c>
      <c r="BS33" s="1057">
        <v>24.91</v>
      </c>
      <c r="BT33" s="1063">
        <v>0.23499999999999999</v>
      </c>
      <c r="BU33" s="1062">
        <v>0.126</v>
      </c>
      <c r="BV33" s="1057">
        <v>22.06</v>
      </c>
      <c r="BW33" s="1063">
        <v>0.21</v>
      </c>
      <c r="BX33" s="1062">
        <v>0.113</v>
      </c>
      <c r="BY33" s="1057">
        <v>22.27</v>
      </c>
      <c r="BZ33" s="1063">
        <v>0.21199999999999999</v>
      </c>
      <c r="CA33" s="1062">
        <v>0.114</v>
      </c>
      <c r="CB33" s="1020"/>
      <c r="CC33" s="1020"/>
      <c r="CF33" s="1047"/>
      <c r="CG33" s="1047"/>
      <c r="CJ33" s="1064"/>
    </row>
    <row r="34" spans="1:88">
      <c r="A34" s="1699" t="s">
        <v>378</v>
      </c>
      <c r="B34" s="1700"/>
      <c r="C34" s="1701"/>
      <c r="D34" s="1075"/>
      <c r="E34" s="1074"/>
      <c r="F34" s="1074"/>
      <c r="G34" s="1073"/>
      <c r="H34" s="1057">
        <v>7.66</v>
      </c>
      <c r="I34" s="1063">
        <v>7.2999999999999995E-2</v>
      </c>
      <c r="J34" s="1062">
        <v>3.9E-2</v>
      </c>
      <c r="K34" s="1057">
        <v>6.96</v>
      </c>
      <c r="L34" s="1063">
        <v>6.6000000000000003E-2</v>
      </c>
      <c r="M34" s="1062">
        <v>3.5999999999999997E-2</v>
      </c>
      <c r="N34" s="1057">
        <v>7.66</v>
      </c>
      <c r="O34" s="1063">
        <v>7.2999999999999995E-2</v>
      </c>
      <c r="P34" s="1062">
        <v>3.9E-2</v>
      </c>
      <c r="Q34" s="1057">
        <v>7.45</v>
      </c>
      <c r="R34" s="1063">
        <v>7.0999999999999994E-2</v>
      </c>
      <c r="S34" s="1062">
        <v>3.7999999999999999E-2</v>
      </c>
      <c r="T34" s="1057">
        <v>7.24</v>
      </c>
      <c r="U34" s="1063">
        <v>6.9000000000000006E-2</v>
      </c>
      <c r="V34" s="1062">
        <v>3.6999999999999998E-2</v>
      </c>
      <c r="W34" s="1057">
        <v>7.45</v>
      </c>
      <c r="X34" s="1063">
        <v>7.0999999999999994E-2</v>
      </c>
      <c r="Y34" s="1062">
        <v>3.7999999999999999E-2</v>
      </c>
      <c r="Z34" s="1057">
        <v>8.57</v>
      </c>
      <c r="AA34" s="1063">
        <v>8.1000000000000003E-2</v>
      </c>
      <c r="AB34" s="1062">
        <v>4.2999999999999997E-2</v>
      </c>
      <c r="AC34" s="1057">
        <v>10.66</v>
      </c>
      <c r="AD34" s="1063">
        <v>0.10100000000000001</v>
      </c>
      <c r="AE34" s="1062">
        <v>5.2999999999999999E-2</v>
      </c>
      <c r="AF34" s="1057">
        <v>7.6</v>
      </c>
      <c r="AG34" s="1063">
        <v>7.0999999999999994E-2</v>
      </c>
      <c r="AH34" s="1062">
        <v>3.7999999999999999E-2</v>
      </c>
      <c r="AI34" s="1057">
        <v>7.31</v>
      </c>
      <c r="AJ34" s="1063">
        <v>6.9000000000000006E-2</v>
      </c>
      <c r="AK34" s="1062">
        <v>3.6999999999999998E-2</v>
      </c>
      <c r="AL34" s="1057">
        <v>6.77</v>
      </c>
      <c r="AM34" s="1063">
        <v>6.4000000000000001E-2</v>
      </c>
      <c r="AN34" s="1062">
        <v>3.4000000000000002E-2</v>
      </c>
      <c r="AO34" s="1057">
        <v>6.9</v>
      </c>
      <c r="AP34" s="1063">
        <v>6.5000000000000002E-2</v>
      </c>
      <c r="AQ34" s="1062">
        <v>3.5000000000000003E-2</v>
      </c>
      <c r="AR34" s="1057">
        <v>7.31</v>
      </c>
      <c r="AS34" s="1063">
        <v>6.9000000000000006E-2</v>
      </c>
      <c r="AT34" s="1062">
        <v>3.6999999999999998E-2</v>
      </c>
      <c r="AU34" s="1057">
        <v>6.77</v>
      </c>
      <c r="AV34" s="1063">
        <v>6.4000000000000001E-2</v>
      </c>
      <c r="AW34" s="1062">
        <v>3.4000000000000002E-2</v>
      </c>
      <c r="AX34" s="1057">
        <v>7.06</v>
      </c>
      <c r="AY34" s="1063">
        <v>6.7000000000000004E-2</v>
      </c>
      <c r="AZ34" s="1062">
        <v>3.5000000000000003E-2</v>
      </c>
      <c r="BA34" s="1057">
        <v>8.69</v>
      </c>
      <c r="BB34" s="1063">
        <v>8.2000000000000003E-2</v>
      </c>
      <c r="BC34" s="1062">
        <v>4.3999999999999997E-2</v>
      </c>
      <c r="BD34" s="1057">
        <v>8.99</v>
      </c>
      <c r="BE34" s="1063">
        <v>8.5000000000000006E-2</v>
      </c>
      <c r="BF34" s="1062">
        <v>4.4999999999999998E-2</v>
      </c>
      <c r="BG34" s="1057">
        <v>8.48</v>
      </c>
      <c r="BH34" s="1063">
        <v>0.08</v>
      </c>
      <c r="BI34" s="1062">
        <v>4.2999999999999997E-2</v>
      </c>
      <c r="BJ34" s="1057">
        <v>6.98</v>
      </c>
      <c r="BK34" s="1063">
        <v>6.6000000000000003E-2</v>
      </c>
      <c r="BL34" s="1062">
        <v>3.5000000000000003E-2</v>
      </c>
      <c r="BM34" s="1057">
        <v>7.4</v>
      </c>
      <c r="BN34" s="1063">
        <v>7.0000000000000007E-2</v>
      </c>
      <c r="BO34" s="1062">
        <v>3.6999999999999998E-2</v>
      </c>
      <c r="BP34" s="1057">
        <v>7.11</v>
      </c>
      <c r="BQ34" s="1063">
        <v>6.7000000000000004E-2</v>
      </c>
      <c r="BR34" s="1062">
        <v>3.5999999999999997E-2</v>
      </c>
      <c r="BS34" s="1057">
        <v>7.52</v>
      </c>
      <c r="BT34" s="1063">
        <v>7.0999999999999994E-2</v>
      </c>
      <c r="BU34" s="1062">
        <v>3.7999999999999999E-2</v>
      </c>
      <c r="BV34" s="1057">
        <v>7.04</v>
      </c>
      <c r="BW34" s="1063">
        <v>6.7000000000000004E-2</v>
      </c>
      <c r="BX34" s="1062">
        <v>3.5999999999999997E-2</v>
      </c>
      <c r="BY34" s="1057">
        <v>8.1999999999999993</v>
      </c>
      <c r="BZ34" s="1063">
        <v>7.8E-2</v>
      </c>
      <c r="CA34" s="1062">
        <v>4.2000000000000003E-2</v>
      </c>
      <c r="CB34" s="1020"/>
      <c r="CC34" s="1020"/>
      <c r="CF34" s="1047"/>
      <c r="CG34" s="1047"/>
      <c r="CJ34" s="1064"/>
    </row>
    <row r="35" spans="1:88" s="1048" customFormat="1" ht="13.8" thickBot="1">
      <c r="A35" s="1702" t="s">
        <v>377</v>
      </c>
      <c r="B35" s="1703"/>
      <c r="C35" s="1704"/>
      <c r="D35" s="1054"/>
      <c r="E35" s="1053"/>
      <c r="F35" s="1053"/>
      <c r="G35" s="1052"/>
      <c r="H35" s="1072">
        <f t="shared" ref="H35:AM35" si="0">SUM(H31:H34)</f>
        <v>123.05</v>
      </c>
      <c r="I35" s="1050">
        <f t="shared" si="0"/>
        <v>1.17</v>
      </c>
      <c r="J35" s="1049">
        <f t="shared" si="0"/>
        <v>0.63200000000000001</v>
      </c>
      <c r="K35" s="1072">
        <f t="shared" si="0"/>
        <v>123.86</v>
      </c>
      <c r="L35" s="1050">
        <f t="shared" si="0"/>
        <v>1.1779999999999999</v>
      </c>
      <c r="M35" s="1049">
        <f t="shared" si="0"/>
        <v>0.63600000000000001</v>
      </c>
      <c r="N35" s="1072">
        <f t="shared" si="0"/>
        <v>122.53999999999999</v>
      </c>
      <c r="O35" s="1050">
        <f t="shared" si="0"/>
        <v>1.165</v>
      </c>
      <c r="P35" s="1049">
        <f t="shared" si="0"/>
        <v>0.63</v>
      </c>
      <c r="Q35" s="1072">
        <f t="shared" si="0"/>
        <v>125.23</v>
      </c>
      <c r="R35" s="1050">
        <f t="shared" si="0"/>
        <v>1.1909999999999998</v>
      </c>
      <c r="S35" s="1049">
        <f t="shared" si="0"/>
        <v>0.64300000000000002</v>
      </c>
      <c r="T35" s="1072">
        <f t="shared" si="0"/>
        <v>137.09</v>
      </c>
      <c r="U35" s="1050">
        <f t="shared" si="0"/>
        <v>1.3079999999999998</v>
      </c>
      <c r="V35" s="1049">
        <f t="shared" si="0"/>
        <v>0.69600000000000006</v>
      </c>
      <c r="W35" s="1072">
        <f t="shared" si="0"/>
        <v>156.94999999999999</v>
      </c>
      <c r="X35" s="1050">
        <f t="shared" si="0"/>
        <v>1.4970000000000001</v>
      </c>
      <c r="Y35" s="1049">
        <f t="shared" si="0"/>
        <v>0.79800000000000004</v>
      </c>
      <c r="Z35" s="1072">
        <f t="shared" si="0"/>
        <v>165.70999999999998</v>
      </c>
      <c r="AA35" s="1050">
        <f t="shared" si="0"/>
        <v>1.5659999999999998</v>
      </c>
      <c r="AB35" s="1049">
        <f t="shared" si="0"/>
        <v>0.83300000000000007</v>
      </c>
      <c r="AC35" s="1072">
        <f t="shared" si="0"/>
        <v>174.44</v>
      </c>
      <c r="AD35" s="1050">
        <f t="shared" si="0"/>
        <v>1.6519999999999999</v>
      </c>
      <c r="AE35" s="1049">
        <f t="shared" si="0"/>
        <v>0.87000000000000011</v>
      </c>
      <c r="AF35" s="1072">
        <f t="shared" si="0"/>
        <v>165.51999999999998</v>
      </c>
      <c r="AG35" s="1050">
        <f t="shared" si="0"/>
        <v>1.5489999999999999</v>
      </c>
      <c r="AH35" s="1049">
        <f t="shared" si="0"/>
        <v>0.82400000000000007</v>
      </c>
      <c r="AI35" s="1072">
        <f t="shared" si="0"/>
        <v>162.57</v>
      </c>
      <c r="AJ35" s="1050">
        <f t="shared" si="0"/>
        <v>1.536</v>
      </c>
      <c r="AK35" s="1049">
        <f t="shared" si="0"/>
        <v>0.81800000000000006</v>
      </c>
      <c r="AL35" s="1072">
        <f t="shared" si="0"/>
        <v>160.28000000000003</v>
      </c>
      <c r="AM35" s="1050">
        <f t="shared" si="0"/>
        <v>1.514</v>
      </c>
      <c r="AN35" s="1049">
        <f t="shared" ref="AN35:BS35" si="1">SUM(AN31:AN34)</f>
        <v>0.80700000000000005</v>
      </c>
      <c r="AO35" s="1072">
        <f t="shared" si="1"/>
        <v>153.89000000000001</v>
      </c>
      <c r="AP35" s="1050">
        <f t="shared" si="1"/>
        <v>1.4530000000000001</v>
      </c>
      <c r="AQ35" s="1049">
        <f t="shared" si="1"/>
        <v>0.77600000000000013</v>
      </c>
      <c r="AR35" s="1072">
        <f t="shared" si="1"/>
        <v>155.68</v>
      </c>
      <c r="AS35" s="1050">
        <f t="shared" si="1"/>
        <v>1.4700000000000002</v>
      </c>
      <c r="AT35" s="1049">
        <f t="shared" si="1"/>
        <v>0.78500000000000014</v>
      </c>
      <c r="AU35" s="1072">
        <f t="shared" si="1"/>
        <v>165.36</v>
      </c>
      <c r="AV35" s="1050">
        <f t="shared" si="1"/>
        <v>1.5650000000000002</v>
      </c>
      <c r="AW35" s="1049">
        <f t="shared" si="1"/>
        <v>0.82700000000000007</v>
      </c>
      <c r="AX35" s="1072">
        <f t="shared" si="1"/>
        <v>176.72</v>
      </c>
      <c r="AY35" s="1050">
        <f t="shared" si="1"/>
        <v>1.6739999999999999</v>
      </c>
      <c r="AZ35" s="1049">
        <f t="shared" si="1"/>
        <v>0.88100000000000012</v>
      </c>
      <c r="BA35" s="1072">
        <f t="shared" si="1"/>
        <v>174.39000000000001</v>
      </c>
      <c r="BB35" s="1050">
        <f t="shared" si="1"/>
        <v>1.6490000000000002</v>
      </c>
      <c r="BC35" s="1049">
        <f t="shared" si="1"/>
        <v>0.87500000000000011</v>
      </c>
      <c r="BD35" s="1072">
        <f t="shared" si="1"/>
        <v>172.11</v>
      </c>
      <c r="BE35" s="1050">
        <f t="shared" si="1"/>
        <v>1.6269999999999998</v>
      </c>
      <c r="BF35" s="1049">
        <f t="shared" si="1"/>
        <v>0.8640000000000001</v>
      </c>
      <c r="BG35" s="1072">
        <f t="shared" si="1"/>
        <v>167.07999999999998</v>
      </c>
      <c r="BH35" s="1050">
        <f t="shared" si="1"/>
        <v>1.5790000000000002</v>
      </c>
      <c r="BI35" s="1049">
        <f t="shared" si="1"/>
        <v>0.84000000000000008</v>
      </c>
      <c r="BJ35" s="1072">
        <f t="shared" si="1"/>
        <v>166.21</v>
      </c>
      <c r="BK35" s="1050">
        <f t="shared" si="1"/>
        <v>1.571</v>
      </c>
      <c r="BL35" s="1049">
        <f t="shared" si="1"/>
        <v>0.83500000000000008</v>
      </c>
      <c r="BM35" s="1072">
        <f t="shared" si="1"/>
        <v>163.06</v>
      </c>
      <c r="BN35" s="1050">
        <f t="shared" si="1"/>
        <v>1.5430000000000001</v>
      </c>
      <c r="BO35" s="1049">
        <f t="shared" si="1"/>
        <v>0.81600000000000006</v>
      </c>
      <c r="BP35" s="1072">
        <f t="shared" si="1"/>
        <v>154.31</v>
      </c>
      <c r="BQ35" s="1050">
        <f t="shared" si="1"/>
        <v>1.4570000000000001</v>
      </c>
      <c r="BR35" s="1049">
        <f t="shared" si="1"/>
        <v>0.77800000000000002</v>
      </c>
      <c r="BS35" s="1072">
        <f t="shared" si="1"/>
        <v>142.9</v>
      </c>
      <c r="BT35" s="1050">
        <f t="shared" ref="BT35:CY35" si="2">SUM(BT31:BT34)</f>
        <v>1.3480000000000001</v>
      </c>
      <c r="BU35" s="1049">
        <f t="shared" si="2"/>
        <v>0.72299999999999998</v>
      </c>
      <c r="BV35" s="1072">
        <f t="shared" si="2"/>
        <v>132.05000000000001</v>
      </c>
      <c r="BW35" s="1050">
        <f t="shared" si="2"/>
        <v>1.2569999999999999</v>
      </c>
      <c r="BX35" s="1049">
        <f t="shared" si="2"/>
        <v>0.67600000000000005</v>
      </c>
      <c r="BY35" s="1072">
        <f t="shared" si="2"/>
        <v>127.50999999999999</v>
      </c>
      <c r="BZ35" s="1050">
        <f t="shared" si="2"/>
        <v>1.2130000000000001</v>
      </c>
      <c r="CA35" s="1049">
        <f t="shared" si="2"/>
        <v>0.65400000000000003</v>
      </c>
      <c r="CB35" s="1020"/>
      <c r="CC35" s="1020"/>
      <c r="CF35" s="1047"/>
      <c r="CG35" s="1047"/>
    </row>
    <row r="36" spans="1:88">
      <c r="A36" s="1696" t="s">
        <v>376</v>
      </c>
      <c r="B36" s="1697"/>
      <c r="C36" s="1698"/>
      <c r="D36" s="1071"/>
      <c r="E36" s="1070"/>
      <c r="F36" s="1069"/>
      <c r="G36" s="1068"/>
      <c r="H36" s="1067">
        <v>7.06</v>
      </c>
      <c r="I36" s="1066">
        <v>6.7000000000000004E-2</v>
      </c>
      <c r="J36" s="1065">
        <v>3.5000000000000003E-2</v>
      </c>
      <c r="K36" s="1067">
        <v>6.44</v>
      </c>
      <c r="L36" s="1066">
        <v>6.0999999999999999E-2</v>
      </c>
      <c r="M36" s="1065">
        <v>3.2000000000000001E-2</v>
      </c>
      <c r="N36" s="1067">
        <v>9.81</v>
      </c>
      <c r="O36" s="1066">
        <v>9.4E-2</v>
      </c>
      <c r="P36" s="1065">
        <v>4.9000000000000002E-2</v>
      </c>
      <c r="Q36" s="1067">
        <v>6.08</v>
      </c>
      <c r="R36" s="1066">
        <v>5.8000000000000003E-2</v>
      </c>
      <c r="S36" s="1065">
        <v>3.1E-2</v>
      </c>
      <c r="T36" s="1067">
        <v>10.95</v>
      </c>
      <c r="U36" s="1066">
        <v>0.104</v>
      </c>
      <c r="V36" s="1065">
        <v>5.3999999999999999E-2</v>
      </c>
      <c r="W36" s="1067">
        <v>7.27</v>
      </c>
      <c r="X36" s="1066">
        <v>6.9000000000000006E-2</v>
      </c>
      <c r="Y36" s="1065">
        <v>3.5999999999999997E-2</v>
      </c>
      <c r="Z36" s="1067">
        <v>9.44</v>
      </c>
      <c r="AA36" s="1066">
        <v>0.09</v>
      </c>
      <c r="AB36" s="1065">
        <v>4.5999999999999999E-2</v>
      </c>
      <c r="AC36" s="1067">
        <v>9.75</v>
      </c>
      <c r="AD36" s="1066">
        <v>9.1999999999999998E-2</v>
      </c>
      <c r="AE36" s="1065">
        <v>4.7E-2</v>
      </c>
      <c r="AF36" s="1067">
        <v>9.8699999999999992</v>
      </c>
      <c r="AG36" s="1066">
        <v>9.2999999999999999E-2</v>
      </c>
      <c r="AH36" s="1065">
        <v>4.8000000000000001E-2</v>
      </c>
      <c r="AI36" s="1067">
        <v>9.58</v>
      </c>
      <c r="AJ36" s="1066">
        <v>0.09</v>
      </c>
      <c r="AK36" s="1065">
        <v>4.7E-2</v>
      </c>
      <c r="AL36" s="1067">
        <v>9.99</v>
      </c>
      <c r="AM36" s="1066">
        <v>9.5000000000000001E-2</v>
      </c>
      <c r="AN36" s="1065">
        <v>4.9000000000000002E-2</v>
      </c>
      <c r="AO36" s="1067">
        <v>10.82</v>
      </c>
      <c r="AP36" s="1066">
        <v>0.10299999999999999</v>
      </c>
      <c r="AQ36" s="1065">
        <v>5.2999999999999999E-2</v>
      </c>
      <c r="AR36" s="1067">
        <v>13.25</v>
      </c>
      <c r="AS36" s="1066">
        <v>0.126</v>
      </c>
      <c r="AT36" s="1065">
        <v>6.5000000000000002E-2</v>
      </c>
      <c r="AU36" s="1067">
        <v>11.66</v>
      </c>
      <c r="AV36" s="1066">
        <v>0.111</v>
      </c>
      <c r="AW36" s="1065">
        <v>5.7000000000000002E-2</v>
      </c>
      <c r="AX36" s="1067">
        <v>10.199999999999999</v>
      </c>
      <c r="AY36" s="1066">
        <v>9.7000000000000003E-2</v>
      </c>
      <c r="AZ36" s="1065">
        <v>0.05</v>
      </c>
      <c r="BA36" s="1067">
        <v>10.93</v>
      </c>
      <c r="BB36" s="1066">
        <v>0.10299999999999999</v>
      </c>
      <c r="BC36" s="1065">
        <v>5.2999999999999999E-2</v>
      </c>
      <c r="BD36" s="1067">
        <v>10.17</v>
      </c>
      <c r="BE36" s="1066">
        <v>9.6000000000000002E-2</v>
      </c>
      <c r="BF36" s="1065">
        <v>4.9000000000000002E-2</v>
      </c>
      <c r="BG36" s="1067">
        <v>6.46</v>
      </c>
      <c r="BH36" s="1066">
        <v>6.0999999999999999E-2</v>
      </c>
      <c r="BI36" s="1065">
        <v>3.1E-2</v>
      </c>
      <c r="BJ36" s="1067">
        <v>10</v>
      </c>
      <c r="BK36" s="1066">
        <v>9.4E-2</v>
      </c>
      <c r="BL36" s="1065">
        <v>4.9000000000000002E-2</v>
      </c>
      <c r="BM36" s="1067">
        <v>7.56</v>
      </c>
      <c r="BN36" s="1066">
        <v>7.1999999999999995E-2</v>
      </c>
      <c r="BO36" s="1065">
        <v>3.6999999999999998E-2</v>
      </c>
      <c r="BP36" s="1067">
        <v>9.2799999999999994</v>
      </c>
      <c r="BQ36" s="1066">
        <v>8.7999999999999995E-2</v>
      </c>
      <c r="BR36" s="1065">
        <v>4.5999999999999999E-2</v>
      </c>
      <c r="BS36" s="1067">
        <v>9.99</v>
      </c>
      <c r="BT36" s="1066">
        <v>9.5000000000000001E-2</v>
      </c>
      <c r="BU36" s="1065">
        <v>4.9000000000000002E-2</v>
      </c>
      <c r="BV36" s="1067">
        <v>8.99</v>
      </c>
      <c r="BW36" s="1066">
        <v>8.5000000000000006E-2</v>
      </c>
      <c r="BX36" s="1065">
        <v>4.4999999999999998E-2</v>
      </c>
      <c r="BY36" s="1067">
        <v>7.12</v>
      </c>
      <c r="BZ36" s="1066">
        <v>6.8000000000000005E-2</v>
      </c>
      <c r="CA36" s="1065">
        <v>3.5999999999999997E-2</v>
      </c>
      <c r="CB36" s="1020"/>
      <c r="CC36" s="1020"/>
      <c r="CF36" s="1047"/>
      <c r="CG36" s="1047"/>
      <c r="CJ36" s="1064"/>
    </row>
    <row r="37" spans="1:88">
      <c r="A37" s="1699" t="s">
        <v>375</v>
      </c>
      <c r="B37" s="1700"/>
      <c r="C37" s="1701"/>
      <c r="D37" s="1061"/>
      <c r="E37" s="1060"/>
      <c r="F37" s="1059"/>
      <c r="G37" s="1058"/>
      <c r="H37" s="1057">
        <v>56.66</v>
      </c>
      <c r="I37" s="1063">
        <v>0.53700000000000003</v>
      </c>
      <c r="J37" s="1062">
        <v>0.28199999999999997</v>
      </c>
      <c r="K37" s="1057">
        <v>58.3</v>
      </c>
      <c r="L37" s="1063">
        <v>0.55200000000000005</v>
      </c>
      <c r="M37" s="1062">
        <v>0.29099999999999998</v>
      </c>
      <c r="N37" s="1057">
        <v>58.81</v>
      </c>
      <c r="O37" s="1063">
        <v>0.56299999999999994</v>
      </c>
      <c r="P37" s="1062">
        <v>0.29499999999999998</v>
      </c>
      <c r="Q37" s="1057">
        <v>57.4</v>
      </c>
      <c r="R37" s="1063">
        <v>0.54900000000000004</v>
      </c>
      <c r="S37" s="1062">
        <v>0.28899999999999998</v>
      </c>
      <c r="T37" s="1057">
        <v>69.37</v>
      </c>
      <c r="U37" s="1063">
        <v>0.65800000000000003</v>
      </c>
      <c r="V37" s="1062">
        <v>0.34399999999999997</v>
      </c>
      <c r="W37" s="1057">
        <v>73.08</v>
      </c>
      <c r="X37" s="1063">
        <v>0.69499999999999995</v>
      </c>
      <c r="Y37" s="1062">
        <v>0.35899999999999999</v>
      </c>
      <c r="Z37" s="1057">
        <v>54.23</v>
      </c>
      <c r="AA37" s="1063">
        <v>0.51600000000000001</v>
      </c>
      <c r="AB37" s="1062">
        <v>0.26600000000000001</v>
      </c>
      <c r="AC37" s="1057">
        <v>73.08</v>
      </c>
      <c r="AD37" s="1063">
        <v>0.68899999999999995</v>
      </c>
      <c r="AE37" s="1062">
        <v>0.35399999999999998</v>
      </c>
      <c r="AF37" s="1057">
        <v>75.31</v>
      </c>
      <c r="AG37" s="1063">
        <v>0.71</v>
      </c>
      <c r="AH37" s="1062">
        <v>0.36499999999999999</v>
      </c>
      <c r="AI37" s="1057">
        <v>76.16</v>
      </c>
      <c r="AJ37" s="1063">
        <v>0.71699999999999997</v>
      </c>
      <c r="AK37" s="1062">
        <v>0.371</v>
      </c>
      <c r="AL37" s="1057">
        <v>77.010000000000005</v>
      </c>
      <c r="AM37" s="1063">
        <v>0.73199999999999998</v>
      </c>
      <c r="AN37" s="1062">
        <v>0.379</v>
      </c>
      <c r="AO37" s="1057">
        <v>76.17</v>
      </c>
      <c r="AP37" s="1063">
        <v>0.72399999999999998</v>
      </c>
      <c r="AQ37" s="1062">
        <v>0.375</v>
      </c>
      <c r="AR37" s="1057">
        <v>74.92</v>
      </c>
      <c r="AS37" s="1063">
        <v>0.71299999999999997</v>
      </c>
      <c r="AT37" s="1062">
        <v>0.36699999999999999</v>
      </c>
      <c r="AU37" s="1057">
        <v>78.55</v>
      </c>
      <c r="AV37" s="1063">
        <v>0.747</v>
      </c>
      <c r="AW37" s="1062">
        <v>0.38600000000000001</v>
      </c>
      <c r="AX37" s="1057">
        <v>88.29</v>
      </c>
      <c r="AY37" s="1063">
        <v>0.84</v>
      </c>
      <c r="AZ37" s="1062">
        <v>0.433</v>
      </c>
      <c r="BA37" s="1057">
        <v>87.3</v>
      </c>
      <c r="BB37" s="1063">
        <v>0.82299999999999995</v>
      </c>
      <c r="BC37" s="1062">
        <v>0.42299999999999999</v>
      </c>
      <c r="BD37" s="1057">
        <v>94.76</v>
      </c>
      <c r="BE37" s="1063">
        <v>0.89300000000000002</v>
      </c>
      <c r="BF37" s="1062">
        <v>0.46</v>
      </c>
      <c r="BG37" s="1057">
        <v>93.84</v>
      </c>
      <c r="BH37" s="1063">
        <v>0.88400000000000001</v>
      </c>
      <c r="BI37" s="1062">
        <v>0.45600000000000002</v>
      </c>
      <c r="BJ37" s="1057">
        <v>94.81</v>
      </c>
      <c r="BK37" s="1063">
        <v>0.89300000000000002</v>
      </c>
      <c r="BL37" s="1062">
        <v>0.46100000000000002</v>
      </c>
      <c r="BM37" s="1057">
        <v>86.7</v>
      </c>
      <c r="BN37" s="1063">
        <v>0.82399999999999995</v>
      </c>
      <c r="BO37" s="1062">
        <v>0.42699999999999999</v>
      </c>
      <c r="BP37" s="1057">
        <v>80.56</v>
      </c>
      <c r="BQ37" s="1063">
        <v>0.76500000000000001</v>
      </c>
      <c r="BR37" s="1062">
        <v>0.39800000000000002</v>
      </c>
      <c r="BS37" s="1057">
        <v>73.709999999999994</v>
      </c>
      <c r="BT37" s="1063">
        <v>0.7</v>
      </c>
      <c r="BU37" s="1062">
        <v>0.36399999999999999</v>
      </c>
      <c r="BV37" s="1057">
        <v>68.91</v>
      </c>
      <c r="BW37" s="1063">
        <v>0.65300000000000002</v>
      </c>
      <c r="BX37" s="1062">
        <v>0.34300000000000003</v>
      </c>
      <c r="BY37" s="1057">
        <v>64.19</v>
      </c>
      <c r="BZ37" s="1063">
        <v>0.61499999999999999</v>
      </c>
      <c r="CA37" s="1062">
        <v>0.32100000000000001</v>
      </c>
      <c r="CB37" s="1020"/>
      <c r="CC37" s="1020"/>
      <c r="CF37" s="1047"/>
      <c r="CG37" s="1047"/>
      <c r="CJ37" s="1064"/>
    </row>
    <row r="38" spans="1:88">
      <c r="A38" s="1699" t="s">
        <v>374</v>
      </c>
      <c r="B38" s="1700"/>
      <c r="C38" s="1701"/>
      <c r="D38" s="1061"/>
      <c r="E38" s="1060"/>
      <c r="F38" s="1059"/>
      <c r="G38" s="1058"/>
      <c r="H38" s="1057">
        <v>66.02</v>
      </c>
      <c r="I38" s="1063">
        <v>0.626</v>
      </c>
      <c r="J38" s="1062">
        <v>0.32800000000000001</v>
      </c>
      <c r="K38" s="1057">
        <v>64.86</v>
      </c>
      <c r="L38" s="1063">
        <v>0.61399999999999999</v>
      </c>
      <c r="M38" s="1062">
        <v>0.32400000000000001</v>
      </c>
      <c r="N38" s="1057">
        <v>61.05</v>
      </c>
      <c r="O38" s="1063">
        <v>0.58399999999999996</v>
      </c>
      <c r="P38" s="1062">
        <v>0.307</v>
      </c>
      <c r="Q38" s="1057">
        <v>68.5</v>
      </c>
      <c r="R38" s="1063">
        <v>0.65500000000000003</v>
      </c>
      <c r="S38" s="1062">
        <v>0.34499999999999997</v>
      </c>
      <c r="T38" s="1057">
        <v>73.13</v>
      </c>
      <c r="U38" s="1063">
        <v>0.69299999999999995</v>
      </c>
      <c r="V38" s="1062">
        <v>0.36399999999999999</v>
      </c>
      <c r="W38" s="1057">
        <v>92.46</v>
      </c>
      <c r="X38" s="1063">
        <v>0.88</v>
      </c>
      <c r="Y38" s="1062">
        <v>0.45300000000000001</v>
      </c>
      <c r="Z38" s="1057">
        <v>113.06</v>
      </c>
      <c r="AA38" s="1063">
        <v>1.0760000000000001</v>
      </c>
      <c r="AB38" s="1062">
        <v>0.55400000000000005</v>
      </c>
      <c r="AC38" s="1057">
        <v>97.38</v>
      </c>
      <c r="AD38" s="1063">
        <v>0.91800000000000004</v>
      </c>
      <c r="AE38" s="1062">
        <v>0.47199999999999998</v>
      </c>
      <c r="AF38" s="1057">
        <v>95.9</v>
      </c>
      <c r="AG38" s="1063">
        <v>0.90400000000000003</v>
      </c>
      <c r="AH38" s="1062">
        <v>0.46500000000000002</v>
      </c>
      <c r="AI38" s="1057">
        <v>101.64</v>
      </c>
      <c r="AJ38" s="1063">
        <v>0.95699999999999996</v>
      </c>
      <c r="AK38" s="1062">
        <v>0.495</v>
      </c>
      <c r="AL38" s="1057">
        <v>102.71</v>
      </c>
      <c r="AM38" s="1063">
        <v>0.97599999999999998</v>
      </c>
      <c r="AN38" s="1062">
        <v>0.50600000000000001</v>
      </c>
      <c r="AO38" s="1057">
        <v>94.26</v>
      </c>
      <c r="AP38" s="1063">
        <v>0.89600000000000002</v>
      </c>
      <c r="AQ38" s="1062">
        <v>0.46400000000000002</v>
      </c>
      <c r="AR38" s="1057">
        <v>94.05</v>
      </c>
      <c r="AS38" s="1063">
        <v>0.89500000000000002</v>
      </c>
      <c r="AT38" s="1062">
        <v>0.46100000000000002</v>
      </c>
      <c r="AU38" s="1057">
        <v>96.98</v>
      </c>
      <c r="AV38" s="1063">
        <v>0.92200000000000004</v>
      </c>
      <c r="AW38" s="1062">
        <v>0.47699999999999998</v>
      </c>
      <c r="AX38" s="1057">
        <v>103.96</v>
      </c>
      <c r="AY38" s="1063">
        <v>0.98899999999999999</v>
      </c>
      <c r="AZ38" s="1062">
        <v>0.51</v>
      </c>
      <c r="BA38" s="1057">
        <v>101.77</v>
      </c>
      <c r="BB38" s="1063">
        <v>0.96</v>
      </c>
      <c r="BC38" s="1062">
        <v>0.49199999999999999</v>
      </c>
      <c r="BD38" s="1057">
        <v>103.92</v>
      </c>
      <c r="BE38" s="1063">
        <v>0.97899999999999998</v>
      </c>
      <c r="BF38" s="1062">
        <v>0.505</v>
      </c>
      <c r="BG38" s="1057">
        <v>103.5</v>
      </c>
      <c r="BH38" s="1063">
        <v>0.97499999999999998</v>
      </c>
      <c r="BI38" s="1062">
        <v>0.503</v>
      </c>
      <c r="BJ38" s="1057">
        <v>106.54</v>
      </c>
      <c r="BK38" s="1063">
        <v>1.0039999999999998</v>
      </c>
      <c r="BL38" s="1062">
        <v>0.51700000000000002</v>
      </c>
      <c r="BM38" s="1057">
        <v>95.48</v>
      </c>
      <c r="BN38" s="1063">
        <v>0.90700000000000003</v>
      </c>
      <c r="BO38" s="1062">
        <v>0.47099999999999997</v>
      </c>
      <c r="BP38" s="1057">
        <v>86.87</v>
      </c>
      <c r="BQ38" s="1063">
        <v>0.82499999999999996</v>
      </c>
      <c r="BR38" s="1062">
        <v>0.42899999999999999</v>
      </c>
      <c r="BS38" s="1057">
        <v>84.99</v>
      </c>
      <c r="BT38" s="1063">
        <v>0.80700000000000005</v>
      </c>
      <c r="BU38" s="1062">
        <v>0.42</v>
      </c>
      <c r="BV38" s="1057">
        <v>75.84</v>
      </c>
      <c r="BW38" s="1063">
        <v>0.71899999999999997</v>
      </c>
      <c r="BX38" s="1062">
        <v>0.377</v>
      </c>
      <c r="BY38" s="1057">
        <v>71.39</v>
      </c>
      <c r="BZ38" s="1063">
        <v>0.68400000000000005</v>
      </c>
      <c r="CA38" s="1062">
        <v>0.35699999999999998</v>
      </c>
      <c r="CB38" s="1020"/>
      <c r="CC38" s="1020"/>
      <c r="CF38" s="1047"/>
      <c r="CG38" s="1047"/>
    </row>
    <row r="39" spans="1:88">
      <c r="A39" s="1699" t="s">
        <v>373</v>
      </c>
      <c r="B39" s="1700"/>
      <c r="C39" s="1701"/>
      <c r="D39" s="1061"/>
      <c r="E39" s="1060"/>
      <c r="F39" s="1059"/>
      <c r="G39" s="1058"/>
      <c r="H39" s="1057">
        <v>53.15</v>
      </c>
      <c r="I39" s="1056">
        <v>0.504</v>
      </c>
      <c r="J39" s="1055">
        <v>0.26400000000000001</v>
      </c>
      <c r="K39" s="1057">
        <v>51.86</v>
      </c>
      <c r="L39" s="1056">
        <v>0.49099999999999999</v>
      </c>
      <c r="M39" s="1055">
        <v>0.25900000000000001</v>
      </c>
      <c r="N39" s="1057">
        <v>52.23</v>
      </c>
      <c r="O39" s="1056">
        <v>0.5</v>
      </c>
      <c r="P39" s="1055">
        <v>0.26200000000000001</v>
      </c>
      <c r="Q39" s="1057">
        <v>51.36</v>
      </c>
      <c r="R39" s="1056">
        <v>0.49099999999999999</v>
      </c>
      <c r="S39" s="1055">
        <v>0.25900000000000001</v>
      </c>
      <c r="T39" s="1057">
        <v>54.82</v>
      </c>
      <c r="U39" s="1056">
        <v>0.52</v>
      </c>
      <c r="V39" s="1055">
        <v>0.27200000000000002</v>
      </c>
      <c r="W39" s="1057">
        <v>62.05</v>
      </c>
      <c r="X39" s="1056">
        <v>0.59</v>
      </c>
      <c r="Y39" s="1055">
        <v>0.30499999999999999</v>
      </c>
      <c r="Z39" s="1057">
        <v>63.55</v>
      </c>
      <c r="AA39" s="1056">
        <v>0.60499999999999998</v>
      </c>
      <c r="AB39" s="1055">
        <v>0.311</v>
      </c>
      <c r="AC39" s="1057">
        <v>58.44</v>
      </c>
      <c r="AD39" s="1056">
        <v>0.55100000000000005</v>
      </c>
      <c r="AE39" s="1055">
        <v>0.28299999999999997</v>
      </c>
      <c r="AF39" s="1057">
        <v>58.98</v>
      </c>
      <c r="AG39" s="1056">
        <v>0.55600000000000005</v>
      </c>
      <c r="AH39" s="1055">
        <v>0.28599999999999998</v>
      </c>
      <c r="AI39" s="1057">
        <v>53.97</v>
      </c>
      <c r="AJ39" s="1056">
        <v>0.50800000000000001</v>
      </c>
      <c r="AK39" s="1055">
        <v>0.26300000000000001</v>
      </c>
      <c r="AL39" s="1057">
        <v>50.18</v>
      </c>
      <c r="AM39" s="1056">
        <v>0.47699999999999998</v>
      </c>
      <c r="AN39" s="1055">
        <v>0.247</v>
      </c>
      <c r="AO39" s="1057">
        <v>57.12</v>
      </c>
      <c r="AP39" s="1056">
        <v>0.54300000000000004</v>
      </c>
      <c r="AQ39" s="1055">
        <v>0.28100000000000003</v>
      </c>
      <c r="AR39" s="1057">
        <v>61.67</v>
      </c>
      <c r="AS39" s="1056">
        <v>0.58699999999999997</v>
      </c>
      <c r="AT39" s="1055">
        <v>0.30199999999999999</v>
      </c>
      <c r="AU39" s="1057">
        <v>58.16</v>
      </c>
      <c r="AV39" s="1056">
        <v>0.55300000000000005</v>
      </c>
      <c r="AW39" s="1055">
        <v>0.28599999999999998</v>
      </c>
      <c r="AX39" s="1057">
        <v>54.32</v>
      </c>
      <c r="AY39" s="1056">
        <v>0.51700000000000002</v>
      </c>
      <c r="AZ39" s="1055">
        <v>0.26600000000000001</v>
      </c>
      <c r="BA39" s="1057">
        <v>58.22</v>
      </c>
      <c r="BB39" s="1056">
        <v>0.54900000000000004</v>
      </c>
      <c r="BC39" s="1055">
        <v>0.28199999999999997</v>
      </c>
      <c r="BD39" s="1057">
        <v>54.13</v>
      </c>
      <c r="BE39" s="1056">
        <v>0.51</v>
      </c>
      <c r="BF39" s="1055">
        <v>0.26300000000000001</v>
      </c>
      <c r="BG39" s="1057">
        <v>58.18</v>
      </c>
      <c r="BH39" s="1056">
        <v>0.54800000000000004</v>
      </c>
      <c r="BI39" s="1055">
        <v>0.28299999999999997</v>
      </c>
      <c r="BJ39" s="1057">
        <v>49.91</v>
      </c>
      <c r="BK39" s="1056">
        <v>0.47</v>
      </c>
      <c r="BL39" s="1055">
        <v>0.24299999999999999</v>
      </c>
      <c r="BM39" s="1057">
        <v>52.81</v>
      </c>
      <c r="BN39" s="1056">
        <v>0.502</v>
      </c>
      <c r="BO39" s="1055">
        <v>0.26</v>
      </c>
      <c r="BP39" s="1057">
        <v>52.65</v>
      </c>
      <c r="BQ39" s="1056">
        <v>0.5</v>
      </c>
      <c r="BR39" s="1055">
        <v>0.26</v>
      </c>
      <c r="BS39" s="1057">
        <v>50.23</v>
      </c>
      <c r="BT39" s="1056">
        <v>0.47699999999999998</v>
      </c>
      <c r="BU39" s="1055">
        <v>0.248</v>
      </c>
      <c r="BV39" s="1057">
        <v>50.86</v>
      </c>
      <c r="BW39" s="1056">
        <v>0.48199999999999998</v>
      </c>
      <c r="BX39" s="1055">
        <v>0.253</v>
      </c>
      <c r="BY39" s="1057">
        <v>49.91</v>
      </c>
      <c r="BZ39" s="1056">
        <v>0.47799999999999998</v>
      </c>
      <c r="CA39" s="1055">
        <v>0.25</v>
      </c>
      <c r="CB39" s="1020"/>
      <c r="CC39" s="1020"/>
      <c r="CF39" s="1047"/>
      <c r="CG39" s="1047"/>
    </row>
    <row r="40" spans="1:88">
      <c r="A40" s="1699" t="s">
        <v>372</v>
      </c>
      <c r="B40" s="1700"/>
      <c r="C40" s="1701"/>
      <c r="D40" s="1061"/>
      <c r="E40" s="1060"/>
      <c r="F40" s="1059"/>
      <c r="G40" s="1058"/>
      <c r="H40" s="1057">
        <v>10.66</v>
      </c>
      <c r="I40" s="1056">
        <v>0.10100000000000001</v>
      </c>
      <c r="J40" s="1055">
        <v>5.2999999999999999E-2</v>
      </c>
      <c r="K40" s="1057">
        <v>9.74</v>
      </c>
      <c r="L40" s="1056">
        <v>9.1999999999999998E-2</v>
      </c>
      <c r="M40" s="1055">
        <v>4.9000000000000002E-2</v>
      </c>
      <c r="N40" s="1057">
        <v>9.81</v>
      </c>
      <c r="O40" s="1056">
        <v>9.4E-2</v>
      </c>
      <c r="P40" s="1055">
        <v>4.9000000000000002E-2</v>
      </c>
      <c r="Q40" s="1057">
        <v>9.11</v>
      </c>
      <c r="R40" s="1056">
        <v>8.6999999999999994E-2</v>
      </c>
      <c r="S40" s="1055">
        <v>4.5999999999999999E-2</v>
      </c>
      <c r="T40" s="1057">
        <v>10.95</v>
      </c>
      <c r="U40" s="1056">
        <v>0.104</v>
      </c>
      <c r="V40" s="1055">
        <v>5.3999999999999999E-2</v>
      </c>
      <c r="W40" s="1057">
        <v>14.62</v>
      </c>
      <c r="X40" s="1056">
        <v>0.13900000000000001</v>
      </c>
      <c r="Y40" s="1055">
        <v>7.1999999999999995E-2</v>
      </c>
      <c r="Z40" s="1057">
        <v>23.52</v>
      </c>
      <c r="AA40" s="1056">
        <v>0.224</v>
      </c>
      <c r="AB40" s="1055">
        <v>0.115</v>
      </c>
      <c r="AC40" s="1057">
        <v>34.130000000000003</v>
      </c>
      <c r="AD40" s="1056">
        <v>0.32200000000000001</v>
      </c>
      <c r="AE40" s="1055">
        <v>0.16500000000000001</v>
      </c>
      <c r="AF40" s="1057">
        <v>29.49</v>
      </c>
      <c r="AG40" s="1056">
        <v>0.27800000000000002</v>
      </c>
      <c r="AH40" s="1055">
        <v>0.14299999999999999</v>
      </c>
      <c r="AI40" s="1057">
        <v>19.03</v>
      </c>
      <c r="AJ40" s="1056">
        <v>0.17899999999999999</v>
      </c>
      <c r="AK40" s="1055">
        <v>9.2999999999999999E-2</v>
      </c>
      <c r="AL40" s="1057">
        <v>16.71</v>
      </c>
      <c r="AM40" s="1056">
        <v>0.159</v>
      </c>
      <c r="AN40" s="1055">
        <v>8.2000000000000003E-2</v>
      </c>
      <c r="AO40" s="1057">
        <v>19.05</v>
      </c>
      <c r="AP40" s="1056">
        <v>0.18099999999999999</v>
      </c>
      <c r="AQ40" s="1055">
        <v>9.4E-2</v>
      </c>
      <c r="AR40" s="1057">
        <v>17.670000000000002</v>
      </c>
      <c r="AS40" s="1056">
        <v>0.16800000000000001</v>
      </c>
      <c r="AT40" s="1055">
        <v>8.6999999999999994E-2</v>
      </c>
      <c r="AU40" s="1057">
        <v>17.47</v>
      </c>
      <c r="AV40" s="1056">
        <v>0.16600000000000001</v>
      </c>
      <c r="AW40" s="1055">
        <v>8.5999999999999993E-2</v>
      </c>
      <c r="AX40" s="1057">
        <v>20.39</v>
      </c>
      <c r="AY40" s="1056">
        <v>0.19400000000000001</v>
      </c>
      <c r="AZ40" s="1055">
        <v>0.1</v>
      </c>
      <c r="BA40" s="1057">
        <v>18.14</v>
      </c>
      <c r="BB40" s="1056">
        <v>0.17100000000000001</v>
      </c>
      <c r="BC40" s="1055">
        <v>8.7999999999999995E-2</v>
      </c>
      <c r="BD40" s="1057">
        <v>16.88</v>
      </c>
      <c r="BE40" s="1056">
        <v>0.159</v>
      </c>
      <c r="BF40" s="1055">
        <v>8.2000000000000003E-2</v>
      </c>
      <c r="BG40" s="1057">
        <v>12.95</v>
      </c>
      <c r="BH40" s="1056">
        <v>0.122</v>
      </c>
      <c r="BI40" s="1055">
        <v>6.3E-2</v>
      </c>
      <c r="BJ40" s="1057">
        <v>10</v>
      </c>
      <c r="BK40" s="1056">
        <v>9.4E-2</v>
      </c>
      <c r="BL40" s="1055">
        <v>4.9000000000000002E-2</v>
      </c>
      <c r="BM40" s="1057">
        <v>11.37</v>
      </c>
      <c r="BN40" s="1056">
        <v>0.108</v>
      </c>
      <c r="BO40" s="1055">
        <v>5.6000000000000001E-2</v>
      </c>
      <c r="BP40" s="1057">
        <v>12.41</v>
      </c>
      <c r="BQ40" s="1056">
        <v>0.11799999999999999</v>
      </c>
      <c r="BR40" s="1055">
        <v>6.0999999999999999E-2</v>
      </c>
      <c r="BS40" s="1057">
        <v>6.73</v>
      </c>
      <c r="BT40" s="1056">
        <v>6.4000000000000001E-2</v>
      </c>
      <c r="BU40" s="1055">
        <v>3.3000000000000002E-2</v>
      </c>
      <c r="BV40" s="1057">
        <v>6.02</v>
      </c>
      <c r="BW40" s="1056">
        <v>5.7000000000000002E-2</v>
      </c>
      <c r="BX40" s="1055">
        <v>0.03</v>
      </c>
      <c r="BY40" s="1057">
        <v>7.12</v>
      </c>
      <c r="BZ40" s="1056">
        <v>6.8000000000000005E-2</v>
      </c>
      <c r="CA40" s="1055">
        <v>3.5999999999999997E-2</v>
      </c>
      <c r="CB40" s="1020"/>
      <c r="CC40" s="1020"/>
      <c r="CF40" s="1047"/>
      <c r="CG40" s="1047"/>
    </row>
    <row r="41" spans="1:88" s="1048" customFormat="1" ht="13.8" thickBot="1">
      <c r="A41" s="1702" t="s">
        <v>371</v>
      </c>
      <c r="B41" s="1703"/>
      <c r="C41" s="1704"/>
      <c r="D41" s="1054"/>
      <c r="E41" s="1053"/>
      <c r="F41" s="1053"/>
      <c r="G41" s="1052"/>
      <c r="H41" s="1051">
        <f t="shared" ref="H41:AM41" si="3">SUM(H36:H40)</f>
        <v>193.55</v>
      </c>
      <c r="I41" s="1050">
        <f t="shared" si="3"/>
        <v>1.835</v>
      </c>
      <c r="J41" s="1049">
        <f t="shared" si="3"/>
        <v>0.96200000000000008</v>
      </c>
      <c r="K41" s="1051">
        <f t="shared" si="3"/>
        <v>191.2</v>
      </c>
      <c r="L41" s="1050">
        <f t="shared" si="3"/>
        <v>1.81</v>
      </c>
      <c r="M41" s="1049">
        <f t="shared" si="3"/>
        <v>0.95500000000000007</v>
      </c>
      <c r="N41" s="1051">
        <f t="shared" si="3"/>
        <v>191.71</v>
      </c>
      <c r="O41" s="1050">
        <f t="shared" si="3"/>
        <v>1.835</v>
      </c>
      <c r="P41" s="1049">
        <f t="shared" si="3"/>
        <v>0.96200000000000008</v>
      </c>
      <c r="Q41" s="1051">
        <f t="shared" si="3"/>
        <v>192.45</v>
      </c>
      <c r="R41" s="1050">
        <f t="shared" si="3"/>
        <v>1.84</v>
      </c>
      <c r="S41" s="1049">
        <f t="shared" si="3"/>
        <v>0.97</v>
      </c>
      <c r="T41" s="1051">
        <f t="shared" si="3"/>
        <v>219.21999999999997</v>
      </c>
      <c r="U41" s="1050">
        <f t="shared" si="3"/>
        <v>2.0790000000000002</v>
      </c>
      <c r="V41" s="1049">
        <f t="shared" si="3"/>
        <v>1.0880000000000001</v>
      </c>
      <c r="W41" s="1051">
        <f t="shared" si="3"/>
        <v>249.48000000000002</v>
      </c>
      <c r="X41" s="1050">
        <f t="shared" si="3"/>
        <v>2.3730000000000002</v>
      </c>
      <c r="Y41" s="1049">
        <f t="shared" si="3"/>
        <v>1.2250000000000001</v>
      </c>
      <c r="Z41" s="1051">
        <f t="shared" si="3"/>
        <v>263.79999999999995</v>
      </c>
      <c r="AA41" s="1050">
        <f t="shared" si="3"/>
        <v>2.5110000000000001</v>
      </c>
      <c r="AB41" s="1049">
        <f t="shared" si="3"/>
        <v>1.292</v>
      </c>
      <c r="AC41" s="1051">
        <f t="shared" si="3"/>
        <v>272.77999999999997</v>
      </c>
      <c r="AD41" s="1050">
        <f t="shared" si="3"/>
        <v>2.5720000000000001</v>
      </c>
      <c r="AE41" s="1049">
        <f t="shared" si="3"/>
        <v>1.321</v>
      </c>
      <c r="AF41" s="1051">
        <f t="shared" si="3"/>
        <v>269.55</v>
      </c>
      <c r="AG41" s="1050">
        <f t="shared" si="3"/>
        <v>2.5409999999999999</v>
      </c>
      <c r="AH41" s="1049">
        <f t="shared" si="3"/>
        <v>1.3069999999999999</v>
      </c>
      <c r="AI41" s="1051">
        <f t="shared" si="3"/>
        <v>260.38</v>
      </c>
      <c r="AJ41" s="1050">
        <f t="shared" si="3"/>
        <v>2.4509999999999996</v>
      </c>
      <c r="AK41" s="1049">
        <f t="shared" si="3"/>
        <v>1.2690000000000001</v>
      </c>
      <c r="AL41" s="1051">
        <f t="shared" si="3"/>
        <v>256.59999999999997</v>
      </c>
      <c r="AM41" s="1050">
        <f t="shared" si="3"/>
        <v>2.4389999999999996</v>
      </c>
      <c r="AN41" s="1049">
        <f t="shared" ref="AN41:BS41" si="4">SUM(AN36:AN40)</f>
        <v>1.2630000000000001</v>
      </c>
      <c r="AO41" s="1051">
        <f t="shared" si="4"/>
        <v>257.42</v>
      </c>
      <c r="AP41" s="1050">
        <f t="shared" si="4"/>
        <v>2.4470000000000001</v>
      </c>
      <c r="AQ41" s="1049">
        <f t="shared" si="4"/>
        <v>1.2670000000000001</v>
      </c>
      <c r="AR41" s="1051">
        <f t="shared" si="4"/>
        <v>261.56</v>
      </c>
      <c r="AS41" s="1050">
        <f t="shared" si="4"/>
        <v>2.4889999999999999</v>
      </c>
      <c r="AT41" s="1049">
        <f t="shared" si="4"/>
        <v>1.282</v>
      </c>
      <c r="AU41" s="1051">
        <f t="shared" si="4"/>
        <v>262.82</v>
      </c>
      <c r="AV41" s="1050">
        <f t="shared" si="4"/>
        <v>2.4990000000000001</v>
      </c>
      <c r="AW41" s="1049">
        <f t="shared" si="4"/>
        <v>1.292</v>
      </c>
      <c r="AX41" s="1051">
        <f t="shared" si="4"/>
        <v>277.15999999999997</v>
      </c>
      <c r="AY41" s="1050">
        <f t="shared" si="4"/>
        <v>2.637</v>
      </c>
      <c r="AZ41" s="1049">
        <f t="shared" si="4"/>
        <v>1.359</v>
      </c>
      <c r="BA41" s="1051">
        <f t="shared" si="4"/>
        <v>276.36</v>
      </c>
      <c r="BB41" s="1050">
        <f t="shared" si="4"/>
        <v>2.6059999999999999</v>
      </c>
      <c r="BC41" s="1049">
        <f t="shared" si="4"/>
        <v>1.3380000000000001</v>
      </c>
      <c r="BD41" s="1051">
        <f t="shared" si="4"/>
        <v>279.86</v>
      </c>
      <c r="BE41" s="1050">
        <f t="shared" si="4"/>
        <v>2.6369999999999996</v>
      </c>
      <c r="BF41" s="1049">
        <f t="shared" si="4"/>
        <v>1.3590000000000002</v>
      </c>
      <c r="BG41" s="1051">
        <f t="shared" si="4"/>
        <v>274.93</v>
      </c>
      <c r="BH41" s="1050">
        <f t="shared" si="4"/>
        <v>2.59</v>
      </c>
      <c r="BI41" s="1049">
        <f t="shared" si="4"/>
        <v>1.3359999999999999</v>
      </c>
      <c r="BJ41" s="1051">
        <f t="shared" si="4"/>
        <v>271.26</v>
      </c>
      <c r="BK41" s="1050">
        <f t="shared" si="4"/>
        <v>2.5549999999999993</v>
      </c>
      <c r="BL41" s="1049">
        <f t="shared" si="4"/>
        <v>1.319</v>
      </c>
      <c r="BM41" s="1051">
        <f t="shared" si="4"/>
        <v>253.92000000000002</v>
      </c>
      <c r="BN41" s="1050">
        <f t="shared" si="4"/>
        <v>2.4129999999999998</v>
      </c>
      <c r="BO41" s="1049">
        <f t="shared" si="4"/>
        <v>1.2509999999999999</v>
      </c>
      <c r="BP41" s="1051">
        <f t="shared" si="4"/>
        <v>241.77</v>
      </c>
      <c r="BQ41" s="1050">
        <f t="shared" si="4"/>
        <v>2.2959999999999998</v>
      </c>
      <c r="BR41" s="1049">
        <f t="shared" si="4"/>
        <v>1.194</v>
      </c>
      <c r="BS41" s="1051">
        <f t="shared" si="4"/>
        <v>225.64999999999998</v>
      </c>
      <c r="BT41" s="1050">
        <f t="shared" ref="BT41:CY41" si="5">SUM(BT36:BT40)</f>
        <v>2.1429999999999998</v>
      </c>
      <c r="BU41" s="1049">
        <f t="shared" si="5"/>
        <v>1.1139999999999999</v>
      </c>
      <c r="BV41" s="1051">
        <f t="shared" si="5"/>
        <v>210.62000000000003</v>
      </c>
      <c r="BW41" s="1050">
        <f t="shared" si="5"/>
        <v>1.9959999999999998</v>
      </c>
      <c r="BX41" s="1049">
        <f t="shared" si="5"/>
        <v>1.048</v>
      </c>
      <c r="BY41" s="1051">
        <f t="shared" si="5"/>
        <v>199.73</v>
      </c>
      <c r="BZ41" s="1050">
        <f t="shared" si="5"/>
        <v>1.913</v>
      </c>
      <c r="CA41" s="1049">
        <f t="shared" si="5"/>
        <v>1</v>
      </c>
      <c r="CB41" s="1020"/>
      <c r="CC41" s="1020"/>
    </row>
    <row r="42" spans="1:88"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7"/>
      <c r="AC42" s="1047"/>
      <c r="AD42" s="1047"/>
      <c r="AE42" s="1047"/>
      <c r="AF42" s="1047"/>
      <c r="AG42" s="1047"/>
      <c r="AH42" s="1047"/>
      <c r="AI42" s="1047"/>
      <c r="AJ42" s="1047"/>
      <c r="AK42" s="1047"/>
      <c r="AL42" s="1047"/>
      <c r="AM42" s="1047"/>
      <c r="AN42" s="1047"/>
      <c r="AO42" s="1047"/>
      <c r="AP42" s="1047"/>
      <c r="AQ42" s="1047"/>
      <c r="AR42" s="1047"/>
      <c r="AS42" s="1047"/>
      <c r="AT42" s="1047"/>
      <c r="AU42" s="1047"/>
      <c r="AV42" s="1047"/>
      <c r="AW42" s="1047"/>
      <c r="AX42" s="1047"/>
      <c r="AY42" s="1047"/>
      <c r="AZ42" s="1047"/>
      <c r="BA42" s="1047"/>
      <c r="BB42" s="1047"/>
      <c r="BC42" s="1047"/>
      <c r="BD42" s="1047"/>
      <c r="BE42" s="1047"/>
      <c r="BF42" s="1047"/>
      <c r="BG42" s="1047"/>
      <c r="BH42" s="1047"/>
      <c r="BI42" s="1047"/>
      <c r="BJ42" s="1047"/>
      <c r="BK42" s="1047"/>
      <c r="BL42" s="1047"/>
      <c r="BM42" s="1047"/>
      <c r="BN42" s="1047"/>
      <c r="BO42" s="1047"/>
      <c r="BP42" s="1047"/>
      <c r="BQ42" s="1047"/>
      <c r="BR42" s="1047"/>
      <c r="BS42" s="1047"/>
      <c r="BT42" s="1047"/>
      <c r="BU42" s="1047"/>
      <c r="BV42" s="1047"/>
      <c r="BW42" s="1047"/>
      <c r="BX42" s="1047"/>
      <c r="BY42" s="1047"/>
      <c r="BZ42" s="1047"/>
      <c r="CA42" s="1047"/>
      <c r="CB42" s="1047"/>
      <c r="CC42" s="1047"/>
    </row>
  </sheetData>
  <mergeCells count="320">
    <mergeCell ref="AC4:AE4"/>
    <mergeCell ref="AF4:AH4"/>
    <mergeCell ref="AI4:AK4"/>
    <mergeCell ref="AL4:AN4"/>
    <mergeCell ref="A4:G4"/>
    <mergeCell ref="H4:J4"/>
    <mergeCell ref="K4:M4"/>
    <mergeCell ref="N4:P4"/>
    <mergeCell ref="Q4:S4"/>
    <mergeCell ref="T4:V4"/>
    <mergeCell ref="BY4:CA4"/>
    <mergeCell ref="A5:B6"/>
    <mergeCell ref="C5:C6"/>
    <mergeCell ref="D5:G6"/>
    <mergeCell ref="A7:B13"/>
    <mergeCell ref="C7:C13"/>
    <mergeCell ref="D7:E9"/>
    <mergeCell ref="F7:G7"/>
    <mergeCell ref="F8:G8"/>
    <mergeCell ref="F9:G9"/>
    <mergeCell ref="BG4:BI4"/>
    <mergeCell ref="BJ4:BL4"/>
    <mergeCell ref="BM4:BO4"/>
    <mergeCell ref="BP4:BR4"/>
    <mergeCell ref="BS4:BU4"/>
    <mergeCell ref="BV4:BX4"/>
    <mergeCell ref="AO4:AQ4"/>
    <mergeCell ref="AR4:AT4"/>
    <mergeCell ref="AU4:AW4"/>
    <mergeCell ref="AX4:AZ4"/>
    <mergeCell ref="BA4:BC4"/>
    <mergeCell ref="BD4:BF4"/>
    <mergeCell ref="W4:Y4"/>
    <mergeCell ref="Z4:AB4"/>
    <mergeCell ref="Z10:AB10"/>
    <mergeCell ref="AC10:AE10"/>
    <mergeCell ref="AF10:AH10"/>
    <mergeCell ref="AI10:AK10"/>
    <mergeCell ref="D10:E12"/>
    <mergeCell ref="F10:G10"/>
    <mergeCell ref="H10:J10"/>
    <mergeCell ref="K10:M10"/>
    <mergeCell ref="N10:P10"/>
    <mergeCell ref="Q10:S10"/>
    <mergeCell ref="BV10:BX10"/>
    <mergeCell ref="BY10:CA10"/>
    <mergeCell ref="F11:G11"/>
    <mergeCell ref="H11:J11"/>
    <mergeCell ref="K11:M11"/>
    <mergeCell ref="N11:P11"/>
    <mergeCell ref="Q11:S11"/>
    <mergeCell ref="T11:V11"/>
    <mergeCell ref="W11:Y11"/>
    <mergeCell ref="Z11:AB11"/>
    <mergeCell ref="BD10:BF10"/>
    <mergeCell ref="BG10:BI10"/>
    <mergeCell ref="BJ10:BL10"/>
    <mergeCell ref="BM10:BO10"/>
    <mergeCell ref="BP10:BR10"/>
    <mergeCell ref="BS10:BU10"/>
    <mergeCell ref="AL10:AN10"/>
    <mergeCell ref="AO10:AQ10"/>
    <mergeCell ref="AR10:AT10"/>
    <mergeCell ref="AU10:AW10"/>
    <mergeCell ref="AX10:AZ10"/>
    <mergeCell ref="BA10:BC10"/>
    <mergeCell ref="T10:V10"/>
    <mergeCell ref="W10:Y10"/>
    <mergeCell ref="F12:G12"/>
    <mergeCell ref="H12:J12"/>
    <mergeCell ref="K12:M12"/>
    <mergeCell ref="N12:P12"/>
    <mergeCell ref="Q12:S12"/>
    <mergeCell ref="AU11:AW11"/>
    <mergeCell ref="AX11:AZ11"/>
    <mergeCell ref="BA11:BC11"/>
    <mergeCell ref="BD11:BF11"/>
    <mergeCell ref="AC11:AE11"/>
    <mergeCell ref="AF11:AH11"/>
    <mergeCell ref="AI11:AK11"/>
    <mergeCell ref="AL11:AN11"/>
    <mergeCell ref="AO11:AQ11"/>
    <mergeCell ref="AR11:AT11"/>
    <mergeCell ref="Z12:AB12"/>
    <mergeCell ref="AC12:AE12"/>
    <mergeCell ref="AF12:AH12"/>
    <mergeCell ref="AI12:AK12"/>
    <mergeCell ref="BM11:BO11"/>
    <mergeCell ref="BP11:BR11"/>
    <mergeCell ref="BS11:BU11"/>
    <mergeCell ref="BV11:BX11"/>
    <mergeCell ref="BY11:CA11"/>
    <mergeCell ref="BG11:BI11"/>
    <mergeCell ref="BJ11:BL11"/>
    <mergeCell ref="BV12:BX12"/>
    <mergeCell ref="BY12:CA12"/>
    <mergeCell ref="D13:G13"/>
    <mergeCell ref="H13:J13"/>
    <mergeCell ref="K13:M13"/>
    <mergeCell ref="N13:P13"/>
    <mergeCell ref="Q13:S13"/>
    <mergeCell ref="T13:V13"/>
    <mergeCell ref="W13:Y13"/>
    <mergeCell ref="Z13:AB13"/>
    <mergeCell ref="BD12:BF12"/>
    <mergeCell ref="BG12:BI12"/>
    <mergeCell ref="BJ12:BL12"/>
    <mergeCell ref="BM12:BO12"/>
    <mergeCell ref="BP12:BR12"/>
    <mergeCell ref="BS12:BU12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BM13:BO13"/>
    <mergeCell ref="BP13:BR13"/>
    <mergeCell ref="BS13:BU13"/>
    <mergeCell ref="BV13:BX13"/>
    <mergeCell ref="BY13:CA13"/>
    <mergeCell ref="A14:B20"/>
    <mergeCell ref="C14:C20"/>
    <mergeCell ref="D14:E16"/>
    <mergeCell ref="F14:G14"/>
    <mergeCell ref="F15:G15"/>
    <mergeCell ref="AU13:AW13"/>
    <mergeCell ref="AX13:AZ13"/>
    <mergeCell ref="BA13:BC13"/>
    <mergeCell ref="BD13:BF13"/>
    <mergeCell ref="BG13:BI13"/>
    <mergeCell ref="BJ13:BL13"/>
    <mergeCell ref="AC13:AE13"/>
    <mergeCell ref="AF13:AH13"/>
    <mergeCell ref="AI13:AK13"/>
    <mergeCell ref="AL13:AN13"/>
    <mergeCell ref="AO13:AQ13"/>
    <mergeCell ref="AR13:AT13"/>
    <mergeCell ref="F16:G16"/>
    <mergeCell ref="D17:E19"/>
    <mergeCell ref="F17:G17"/>
    <mergeCell ref="H17:J17"/>
    <mergeCell ref="K17:M17"/>
    <mergeCell ref="N17:P17"/>
    <mergeCell ref="F19:G19"/>
    <mergeCell ref="H19:J19"/>
    <mergeCell ref="K19:M19"/>
    <mergeCell ref="N19:P19"/>
    <mergeCell ref="F18:G18"/>
    <mergeCell ref="H18:J18"/>
    <mergeCell ref="K18:M18"/>
    <mergeCell ref="N18:P18"/>
    <mergeCell ref="Q18:S18"/>
    <mergeCell ref="T18:V18"/>
    <mergeCell ref="W18:Y18"/>
    <mergeCell ref="BA17:BC17"/>
    <mergeCell ref="BD17:BF17"/>
    <mergeCell ref="AI17:AK17"/>
    <mergeCell ref="AL17:AN17"/>
    <mergeCell ref="AO17:AQ17"/>
    <mergeCell ref="AR17:AT17"/>
    <mergeCell ref="AU17:AW17"/>
    <mergeCell ref="AX17:AZ17"/>
    <mergeCell ref="Q17:S17"/>
    <mergeCell ref="T17:V17"/>
    <mergeCell ref="W17:Y17"/>
    <mergeCell ref="Z17:AB17"/>
    <mergeCell ref="AC17:AE17"/>
    <mergeCell ref="AF17:AH17"/>
    <mergeCell ref="Z18:AB18"/>
    <mergeCell ref="AC18:AE18"/>
    <mergeCell ref="AF18:AH18"/>
    <mergeCell ref="AI18:AK18"/>
    <mergeCell ref="AL18:AN18"/>
    <mergeCell ref="AO18:AQ18"/>
    <mergeCell ref="BS17:BU17"/>
    <mergeCell ref="BV17:BX17"/>
    <mergeCell ref="BY17:CA17"/>
    <mergeCell ref="BG17:BI17"/>
    <mergeCell ref="BJ17:BL17"/>
    <mergeCell ref="BM17:BO17"/>
    <mergeCell ref="BP17:BR17"/>
    <mergeCell ref="BJ18:BL18"/>
    <mergeCell ref="BM18:BO18"/>
    <mergeCell ref="BP18:BR18"/>
    <mergeCell ref="BS18:BU18"/>
    <mergeCell ref="BV18:BX18"/>
    <mergeCell ref="BY18:CA18"/>
    <mergeCell ref="AR18:AT18"/>
    <mergeCell ref="AU18:AW18"/>
    <mergeCell ref="AX18:AZ18"/>
    <mergeCell ref="BA18:BC18"/>
    <mergeCell ref="BD18:BF18"/>
    <mergeCell ref="BG18:BI18"/>
    <mergeCell ref="D20:G20"/>
    <mergeCell ref="H20:J20"/>
    <mergeCell ref="K20:M20"/>
    <mergeCell ref="N20:P20"/>
    <mergeCell ref="Q20:S20"/>
    <mergeCell ref="T20:V20"/>
    <mergeCell ref="W20:Y20"/>
    <mergeCell ref="BA19:BC19"/>
    <mergeCell ref="BD19:BF19"/>
    <mergeCell ref="AI19:AK19"/>
    <mergeCell ref="AL19:AN19"/>
    <mergeCell ref="AO19:AQ19"/>
    <mergeCell ref="AR19:AT19"/>
    <mergeCell ref="AU19:AW19"/>
    <mergeCell ref="AX19:AZ19"/>
    <mergeCell ref="Q19:S19"/>
    <mergeCell ref="T19:V19"/>
    <mergeCell ref="W19:Y19"/>
    <mergeCell ref="Z19:AB19"/>
    <mergeCell ref="AC19:AE19"/>
    <mergeCell ref="AF19:AH19"/>
    <mergeCell ref="Z20:AB20"/>
    <mergeCell ref="AC20:AE20"/>
    <mergeCell ref="AF20:AH20"/>
    <mergeCell ref="AI20:AK20"/>
    <mergeCell ref="AL20:AN20"/>
    <mergeCell ref="AO20:AQ20"/>
    <mergeCell ref="BS19:BU19"/>
    <mergeCell ref="BV19:BX19"/>
    <mergeCell ref="BY19:CA19"/>
    <mergeCell ref="BG19:BI19"/>
    <mergeCell ref="BJ19:BL19"/>
    <mergeCell ref="BM19:BO19"/>
    <mergeCell ref="BP19:BR19"/>
    <mergeCell ref="BJ20:BL20"/>
    <mergeCell ref="BM20:BO20"/>
    <mergeCell ref="BP20:BR20"/>
    <mergeCell ref="BS20:BU20"/>
    <mergeCell ref="BV20:BX20"/>
    <mergeCell ref="BY20:CA20"/>
    <mergeCell ref="AR20:AT20"/>
    <mergeCell ref="AU20:AW20"/>
    <mergeCell ref="AX20:AZ20"/>
    <mergeCell ref="BA20:BC20"/>
    <mergeCell ref="BD20:BF20"/>
    <mergeCell ref="BG20:BI20"/>
    <mergeCell ref="Q22:S22"/>
    <mergeCell ref="T22:V22"/>
    <mergeCell ref="W22:Y22"/>
    <mergeCell ref="Z22:AB22"/>
    <mergeCell ref="A21:B22"/>
    <mergeCell ref="C21:C22"/>
    <mergeCell ref="D21:E21"/>
    <mergeCell ref="F21:G22"/>
    <mergeCell ref="D22:E22"/>
    <mergeCell ref="H22:J22"/>
    <mergeCell ref="BM22:BO22"/>
    <mergeCell ref="BP22:BR22"/>
    <mergeCell ref="BS22:BU22"/>
    <mergeCell ref="BV22:BX22"/>
    <mergeCell ref="BY22:CA22"/>
    <mergeCell ref="A23:B24"/>
    <mergeCell ref="C23:C24"/>
    <mergeCell ref="D23:E23"/>
    <mergeCell ref="F23:G24"/>
    <mergeCell ref="D24:E24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K22:M22"/>
    <mergeCell ref="N22:P22"/>
    <mergeCell ref="BM24:BO24"/>
    <mergeCell ref="BP24:BR24"/>
    <mergeCell ref="BS24:BU24"/>
    <mergeCell ref="BV24:BX24"/>
    <mergeCell ref="BY24:CA24"/>
    <mergeCell ref="AR24:AT24"/>
    <mergeCell ref="AU24:AW24"/>
    <mergeCell ref="AX24:AZ24"/>
    <mergeCell ref="BA24:BC24"/>
    <mergeCell ref="BD24:BF24"/>
    <mergeCell ref="BG24:BI24"/>
    <mergeCell ref="A25:C26"/>
    <mergeCell ref="D25:G25"/>
    <mergeCell ref="D26:G26"/>
    <mergeCell ref="E27:F27"/>
    <mergeCell ref="E28:F28"/>
    <mergeCell ref="A29:C29"/>
    <mergeCell ref="D29:E29"/>
    <mergeCell ref="F29:G29"/>
    <mergeCell ref="BJ24:BL24"/>
    <mergeCell ref="Z24:AB24"/>
    <mergeCell ref="AC24:AE24"/>
    <mergeCell ref="AF24:AH24"/>
    <mergeCell ref="AI24:AK24"/>
    <mergeCell ref="AL24:AN24"/>
    <mergeCell ref="AO24:AQ24"/>
    <mergeCell ref="H24:J24"/>
    <mergeCell ref="K24:M24"/>
    <mergeCell ref="N24:P24"/>
    <mergeCell ref="Q24:S24"/>
    <mergeCell ref="T24:V24"/>
    <mergeCell ref="W24:Y24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</mergeCells>
  <pageMargins left="0.35433070866141736" right="0.39370078740157483" top="0.35433070866141736" bottom="0.15748031496062992" header="0.15748031496062992" footer="0.15748031496062992"/>
  <pageSetup paperSize="8" scale="3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9"/>
  <sheetViews>
    <sheetView showZeros="0" view="pageBreakPreview" zoomScaleNormal="100" zoomScaleSheetLayoutView="100" workbookViewId="0">
      <selection activeCell="H29" sqref="H29:CA30"/>
    </sheetView>
  </sheetViews>
  <sheetFormatPr defaultColWidth="9.109375" defaultRowHeight="13.2"/>
  <cols>
    <col min="1" max="1" width="3.33203125" style="1046" customWidth="1"/>
    <col min="2" max="2" width="6.109375" style="1046" customWidth="1"/>
    <col min="3" max="3" width="6.88671875" style="1046" customWidth="1"/>
    <col min="4" max="4" width="6" style="1046" customWidth="1"/>
    <col min="5" max="5" width="5.6640625" style="1046" customWidth="1"/>
    <col min="6" max="6" width="6.44140625" style="1046" customWidth="1"/>
    <col min="7" max="7" width="5" style="1046" customWidth="1"/>
    <col min="8" max="8" width="8" style="1046" customWidth="1"/>
    <col min="9" max="9" width="6.6640625" style="1046" customWidth="1"/>
    <col min="10" max="11" width="8.33203125" style="1046" customWidth="1"/>
    <col min="12" max="12" width="6.6640625" style="1046" customWidth="1"/>
    <col min="13" max="13" width="8.33203125" style="1046" customWidth="1"/>
    <col min="14" max="14" width="8.44140625" style="1046" customWidth="1"/>
    <col min="15" max="15" width="6.6640625" style="1046" customWidth="1"/>
    <col min="16" max="16" width="8.109375" style="1046" customWidth="1"/>
    <col min="17" max="17" width="9" style="1046" customWidth="1"/>
    <col min="18" max="18" width="6.6640625" style="1046" customWidth="1"/>
    <col min="19" max="19" width="8.33203125" style="1046" customWidth="1"/>
    <col min="20" max="20" width="9" style="1046" customWidth="1"/>
    <col min="21" max="21" width="6.6640625" style="1046" customWidth="1"/>
    <col min="22" max="22" width="8.88671875" style="1046" customWidth="1"/>
    <col min="23" max="23" width="8" style="1046" customWidth="1"/>
    <col min="24" max="24" width="6.6640625" style="1046" customWidth="1"/>
    <col min="25" max="25" width="8.33203125" style="1046" customWidth="1"/>
    <col min="26" max="26" width="8" style="1046" customWidth="1"/>
    <col min="27" max="27" width="6.6640625" style="1046" customWidth="1"/>
    <col min="28" max="28" width="8.33203125" style="1046" customWidth="1"/>
    <col min="29" max="29" width="8.109375" style="1046" customWidth="1"/>
    <col min="30" max="31" width="6.6640625" style="1046" customWidth="1"/>
    <col min="32" max="32" width="8.109375" style="1046" customWidth="1"/>
    <col min="33" max="34" width="6.6640625" style="1046" customWidth="1"/>
    <col min="35" max="35" width="9.109375" style="1046" customWidth="1"/>
    <col min="36" max="37" width="6.6640625" style="1046" customWidth="1"/>
    <col min="38" max="38" width="8.33203125" style="1046" customWidth="1"/>
    <col min="39" max="40" width="6.6640625" style="1046" customWidth="1"/>
    <col min="41" max="41" width="8.109375" style="1046" customWidth="1"/>
    <col min="42" max="43" width="6.6640625" style="1046" customWidth="1"/>
    <col min="44" max="44" width="8.5546875" style="1046" customWidth="1"/>
    <col min="45" max="46" width="6.6640625" style="1046" customWidth="1"/>
    <col min="47" max="47" width="8.88671875" style="1046" customWidth="1"/>
    <col min="48" max="49" width="6.6640625" style="1046" customWidth="1"/>
    <col min="50" max="50" width="8.5546875" style="1046" customWidth="1"/>
    <col min="51" max="52" width="6.6640625" style="1046" customWidth="1"/>
    <col min="53" max="53" width="8.44140625" style="1046" customWidth="1"/>
    <col min="54" max="55" width="6.6640625" style="1046" customWidth="1"/>
    <col min="56" max="56" width="8.33203125" style="1046" customWidth="1"/>
    <col min="57" max="57" width="6.6640625" style="1046" customWidth="1"/>
    <col min="58" max="58" width="7.5546875" style="1046" customWidth="1"/>
    <col min="59" max="59" width="8.44140625" style="1046" customWidth="1"/>
    <col min="60" max="60" width="6.6640625" style="1046" customWidth="1"/>
    <col min="61" max="62" width="8.44140625" style="1046" customWidth="1"/>
    <col min="63" max="63" width="6.6640625" style="1046" customWidth="1"/>
    <col min="64" max="64" width="7.44140625" style="1046" customWidth="1"/>
    <col min="65" max="65" width="8.109375" style="1046" customWidth="1"/>
    <col min="66" max="66" width="6.6640625" style="1046" customWidth="1"/>
    <col min="67" max="67" width="7.33203125" style="1046" customWidth="1"/>
    <col min="68" max="68" width="8.33203125" style="1046" customWidth="1"/>
    <col min="69" max="69" width="6.6640625" style="1046" customWidth="1"/>
    <col min="70" max="70" width="7.44140625" style="1046" customWidth="1"/>
    <col min="71" max="71" width="8" style="1046" customWidth="1"/>
    <col min="72" max="72" width="6.6640625" style="1046" customWidth="1"/>
    <col min="73" max="73" width="7.5546875" style="1046" customWidth="1"/>
    <col min="74" max="74" width="8.33203125" style="1046" customWidth="1"/>
    <col min="75" max="75" width="6.6640625" style="1046" customWidth="1"/>
    <col min="76" max="77" width="8" style="1046" customWidth="1"/>
    <col min="78" max="78" width="6.6640625" style="1046" customWidth="1"/>
    <col min="79" max="79" width="7.88671875" style="1046" customWidth="1"/>
    <col min="80" max="16384" width="9.109375" style="1046"/>
  </cols>
  <sheetData>
    <row r="1" spans="1:79" s="879" customFormat="1" ht="24" customHeight="1">
      <c r="A1" s="1045" t="s">
        <v>398</v>
      </c>
    </row>
    <row r="2" spans="1:79" s="879" customFormat="1" ht="24" customHeight="1" thickBot="1">
      <c r="A2" s="1044" t="s">
        <v>369</v>
      </c>
      <c r="C2" s="1125"/>
      <c r="D2" s="1125"/>
      <c r="E2" s="1125"/>
    </row>
    <row r="3" spans="1:79" ht="13.8" hidden="1" thickBot="1"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39"/>
      <c r="Y3" s="1139"/>
      <c r="Z3" s="1139"/>
      <c r="AA3" s="1139"/>
      <c r="AB3" s="1139"/>
      <c r="AC3" s="1139"/>
      <c r="AD3" s="1139"/>
      <c r="AE3" s="1139"/>
      <c r="AF3" s="1139"/>
      <c r="AG3" s="1139"/>
      <c r="AH3" s="1139"/>
      <c r="AI3" s="1139"/>
      <c r="AJ3" s="1139"/>
      <c r="AK3" s="1139"/>
      <c r="AL3" s="1139"/>
      <c r="AM3" s="1139"/>
      <c r="AN3" s="1139"/>
      <c r="AO3" s="1139"/>
      <c r="AP3" s="1139"/>
      <c r="AQ3" s="1139"/>
      <c r="AR3" s="1139"/>
      <c r="AS3" s="1139"/>
      <c r="AT3" s="1139"/>
      <c r="AU3" s="1139"/>
      <c r="AV3" s="1139"/>
      <c r="AW3" s="1139"/>
      <c r="AX3" s="1139"/>
      <c r="AY3" s="1139"/>
      <c r="AZ3" s="1139"/>
      <c r="BA3" s="1139"/>
      <c r="BB3" s="1139"/>
      <c r="BC3" s="1139"/>
      <c r="BD3" s="1139"/>
      <c r="BE3" s="1139"/>
      <c r="BF3" s="1139"/>
      <c r="BG3" s="1139"/>
      <c r="BH3" s="1139"/>
      <c r="BI3" s="1139"/>
      <c r="BJ3" s="1139"/>
      <c r="BK3" s="1139"/>
      <c r="BL3" s="1139"/>
      <c r="BM3" s="1139"/>
      <c r="BN3" s="1139"/>
      <c r="BO3" s="1139"/>
      <c r="BP3" s="1139"/>
      <c r="BQ3" s="1139"/>
      <c r="BR3" s="1139"/>
      <c r="BS3" s="1139"/>
      <c r="BT3" s="1139"/>
      <c r="BU3" s="1139"/>
      <c r="BV3" s="1241"/>
      <c r="BW3" s="1139"/>
      <c r="BX3" s="1139"/>
    </row>
    <row r="4" spans="1:79" ht="13.8" thickBot="1">
      <c r="A4" s="1786" t="s">
        <v>5</v>
      </c>
      <c r="B4" s="1787"/>
      <c r="C4" s="1787"/>
      <c r="D4" s="1787"/>
      <c r="E4" s="1787"/>
      <c r="F4" s="1787"/>
      <c r="G4" s="1788"/>
      <c r="H4" s="1765" t="s">
        <v>368</v>
      </c>
      <c r="I4" s="1766"/>
      <c r="J4" s="1767"/>
      <c r="K4" s="1765" t="s">
        <v>367</v>
      </c>
      <c r="L4" s="1766"/>
      <c r="M4" s="1767"/>
      <c r="N4" s="1765" t="s">
        <v>366</v>
      </c>
      <c r="O4" s="1766"/>
      <c r="P4" s="1767"/>
      <c r="Q4" s="1765" t="s">
        <v>365</v>
      </c>
      <c r="R4" s="1766"/>
      <c r="S4" s="1767"/>
      <c r="T4" s="1765" t="s">
        <v>364</v>
      </c>
      <c r="U4" s="1766"/>
      <c r="V4" s="1767"/>
      <c r="W4" s="1765" t="s">
        <v>363</v>
      </c>
      <c r="X4" s="1766"/>
      <c r="Y4" s="1767"/>
      <c r="Z4" s="1765" t="s">
        <v>362</v>
      </c>
      <c r="AA4" s="1766"/>
      <c r="AB4" s="1767"/>
      <c r="AC4" s="1765" t="s">
        <v>361</v>
      </c>
      <c r="AD4" s="1766"/>
      <c r="AE4" s="1767"/>
      <c r="AF4" s="1765" t="s">
        <v>360</v>
      </c>
      <c r="AG4" s="1766"/>
      <c r="AH4" s="1767"/>
      <c r="AI4" s="1765" t="s">
        <v>359</v>
      </c>
      <c r="AJ4" s="1766"/>
      <c r="AK4" s="1767"/>
      <c r="AL4" s="1765" t="s">
        <v>358</v>
      </c>
      <c r="AM4" s="1766"/>
      <c r="AN4" s="1767"/>
      <c r="AO4" s="1765" t="s">
        <v>357</v>
      </c>
      <c r="AP4" s="1766"/>
      <c r="AQ4" s="1767"/>
      <c r="AR4" s="1765" t="s">
        <v>356</v>
      </c>
      <c r="AS4" s="1766"/>
      <c r="AT4" s="1767"/>
      <c r="AU4" s="1765" t="s">
        <v>355</v>
      </c>
      <c r="AV4" s="1766"/>
      <c r="AW4" s="1767"/>
      <c r="AX4" s="1765" t="s">
        <v>354</v>
      </c>
      <c r="AY4" s="1766"/>
      <c r="AZ4" s="1767"/>
      <c r="BA4" s="1765" t="s">
        <v>353</v>
      </c>
      <c r="BB4" s="1766"/>
      <c r="BC4" s="1767"/>
      <c r="BD4" s="1765" t="s">
        <v>352</v>
      </c>
      <c r="BE4" s="1766"/>
      <c r="BF4" s="1767"/>
      <c r="BG4" s="1765" t="s">
        <v>351</v>
      </c>
      <c r="BH4" s="1766"/>
      <c r="BI4" s="1767"/>
      <c r="BJ4" s="1765" t="s">
        <v>350</v>
      </c>
      <c r="BK4" s="1766"/>
      <c r="BL4" s="1767"/>
      <c r="BM4" s="1765" t="s">
        <v>349</v>
      </c>
      <c r="BN4" s="1766"/>
      <c r="BO4" s="1767"/>
      <c r="BP4" s="1765" t="s">
        <v>348</v>
      </c>
      <c r="BQ4" s="1766"/>
      <c r="BR4" s="1767"/>
      <c r="BS4" s="1765" t="s">
        <v>347</v>
      </c>
      <c r="BT4" s="1766"/>
      <c r="BU4" s="1767"/>
      <c r="BV4" s="1765" t="s">
        <v>346</v>
      </c>
      <c r="BW4" s="1766"/>
      <c r="BX4" s="1767"/>
      <c r="BY4" s="1765" t="s">
        <v>388</v>
      </c>
      <c r="BZ4" s="1766"/>
      <c r="CA4" s="1767"/>
    </row>
    <row r="5" spans="1:79" ht="25.5" customHeight="1">
      <c r="A5" s="1768" t="s">
        <v>387</v>
      </c>
      <c r="B5" s="1769"/>
      <c r="C5" s="1772" t="s">
        <v>386</v>
      </c>
      <c r="D5" s="1774"/>
      <c r="E5" s="1775"/>
      <c r="F5" s="1775"/>
      <c r="G5" s="1776"/>
      <c r="H5" s="1087" t="s">
        <v>9</v>
      </c>
      <c r="I5" s="1086" t="s">
        <v>10</v>
      </c>
      <c r="J5" s="1085" t="s">
        <v>11</v>
      </c>
      <c r="K5" s="1087" t="s">
        <v>9</v>
      </c>
      <c r="L5" s="1086" t="s">
        <v>10</v>
      </c>
      <c r="M5" s="1085" t="s">
        <v>11</v>
      </c>
      <c r="N5" s="1087" t="s">
        <v>9</v>
      </c>
      <c r="O5" s="1086" t="s">
        <v>10</v>
      </c>
      <c r="P5" s="1085" t="s">
        <v>11</v>
      </c>
      <c r="Q5" s="1087" t="s">
        <v>9</v>
      </c>
      <c r="R5" s="1086" t="s">
        <v>10</v>
      </c>
      <c r="S5" s="1085" t="s">
        <v>11</v>
      </c>
      <c r="T5" s="1087" t="s">
        <v>9</v>
      </c>
      <c r="U5" s="1086" t="s">
        <v>10</v>
      </c>
      <c r="V5" s="1085" t="s">
        <v>11</v>
      </c>
      <c r="W5" s="1087" t="s">
        <v>9</v>
      </c>
      <c r="X5" s="1086" t="s">
        <v>10</v>
      </c>
      <c r="Y5" s="1085" t="s">
        <v>11</v>
      </c>
      <c r="Z5" s="1121" t="s">
        <v>9</v>
      </c>
      <c r="AA5" s="1086" t="s">
        <v>10</v>
      </c>
      <c r="AB5" s="1119" t="s">
        <v>11</v>
      </c>
      <c r="AC5" s="1087" t="s">
        <v>9</v>
      </c>
      <c r="AD5" s="1086" t="s">
        <v>10</v>
      </c>
      <c r="AE5" s="1085" t="s">
        <v>11</v>
      </c>
      <c r="AF5" s="1087" t="s">
        <v>9</v>
      </c>
      <c r="AG5" s="1086" t="s">
        <v>10</v>
      </c>
      <c r="AH5" s="1085" t="s">
        <v>11</v>
      </c>
      <c r="AI5" s="1087" t="s">
        <v>9</v>
      </c>
      <c r="AJ5" s="1086" t="s">
        <v>10</v>
      </c>
      <c r="AK5" s="1085" t="s">
        <v>11</v>
      </c>
      <c r="AL5" s="1087" t="s">
        <v>9</v>
      </c>
      <c r="AM5" s="1086" t="s">
        <v>10</v>
      </c>
      <c r="AN5" s="1085" t="s">
        <v>11</v>
      </c>
      <c r="AO5" s="1087" t="s">
        <v>9</v>
      </c>
      <c r="AP5" s="1086" t="s">
        <v>10</v>
      </c>
      <c r="AQ5" s="1085" t="s">
        <v>11</v>
      </c>
      <c r="AR5" s="1087" t="s">
        <v>9</v>
      </c>
      <c r="AS5" s="1086" t="s">
        <v>10</v>
      </c>
      <c r="AT5" s="1085" t="s">
        <v>11</v>
      </c>
      <c r="AU5" s="1087" t="s">
        <v>9</v>
      </c>
      <c r="AV5" s="1086" t="s">
        <v>10</v>
      </c>
      <c r="AW5" s="1085" t="s">
        <v>11</v>
      </c>
      <c r="AX5" s="1121" t="s">
        <v>9</v>
      </c>
      <c r="AY5" s="1086" t="s">
        <v>10</v>
      </c>
      <c r="AZ5" s="1119" t="s">
        <v>11</v>
      </c>
      <c r="BA5" s="1087" t="s">
        <v>9</v>
      </c>
      <c r="BB5" s="1086" t="s">
        <v>10</v>
      </c>
      <c r="BC5" s="1085" t="s">
        <v>11</v>
      </c>
      <c r="BD5" s="1118" t="s">
        <v>9</v>
      </c>
      <c r="BE5" s="1086" t="s">
        <v>10</v>
      </c>
      <c r="BF5" s="1085" t="s">
        <v>11</v>
      </c>
      <c r="BG5" s="1120" t="s">
        <v>9</v>
      </c>
      <c r="BH5" s="1086" t="s">
        <v>10</v>
      </c>
      <c r="BI5" s="1085" t="s">
        <v>11</v>
      </c>
      <c r="BJ5" s="1118" t="s">
        <v>9</v>
      </c>
      <c r="BK5" s="1086" t="s">
        <v>10</v>
      </c>
      <c r="BL5" s="1085" t="s">
        <v>11</v>
      </c>
      <c r="BM5" s="1118" t="s">
        <v>9</v>
      </c>
      <c r="BN5" s="1086" t="s">
        <v>10</v>
      </c>
      <c r="BO5" s="1085" t="s">
        <v>11</v>
      </c>
      <c r="BP5" s="1118" t="s">
        <v>9</v>
      </c>
      <c r="BQ5" s="1086" t="s">
        <v>10</v>
      </c>
      <c r="BR5" s="1085" t="s">
        <v>11</v>
      </c>
      <c r="BS5" s="1118" t="s">
        <v>9</v>
      </c>
      <c r="BT5" s="1086" t="s">
        <v>10</v>
      </c>
      <c r="BU5" s="1085" t="s">
        <v>11</v>
      </c>
      <c r="BV5" s="1118" t="s">
        <v>9</v>
      </c>
      <c r="BW5" s="1086" t="s">
        <v>10</v>
      </c>
      <c r="BX5" s="1085" t="s">
        <v>11</v>
      </c>
      <c r="BY5" s="1118" t="s">
        <v>9</v>
      </c>
      <c r="BZ5" s="1086" t="s">
        <v>10</v>
      </c>
      <c r="CA5" s="1085" t="s">
        <v>11</v>
      </c>
    </row>
    <row r="6" spans="1:79" ht="13.8" thickBot="1">
      <c r="A6" s="1770"/>
      <c r="B6" s="1771"/>
      <c r="C6" s="1773"/>
      <c r="D6" s="1777"/>
      <c r="E6" s="1778"/>
      <c r="F6" s="1778"/>
      <c r="G6" s="1779"/>
      <c r="H6" s="1115" t="s">
        <v>14</v>
      </c>
      <c r="I6" s="1114" t="s">
        <v>15</v>
      </c>
      <c r="J6" s="1113" t="s">
        <v>70</v>
      </c>
      <c r="K6" s="1115" t="s">
        <v>14</v>
      </c>
      <c r="L6" s="1114" t="s">
        <v>15</v>
      </c>
      <c r="M6" s="1113" t="s">
        <v>70</v>
      </c>
      <c r="N6" s="1115" t="s">
        <v>14</v>
      </c>
      <c r="O6" s="1114" t="s">
        <v>15</v>
      </c>
      <c r="P6" s="1113" t="s">
        <v>70</v>
      </c>
      <c r="Q6" s="1115" t="s">
        <v>14</v>
      </c>
      <c r="R6" s="1114" t="s">
        <v>15</v>
      </c>
      <c r="S6" s="1113" t="s">
        <v>70</v>
      </c>
      <c r="T6" s="1115" t="s">
        <v>14</v>
      </c>
      <c r="U6" s="1114" t="s">
        <v>15</v>
      </c>
      <c r="V6" s="1113" t="s">
        <v>70</v>
      </c>
      <c r="W6" s="1115" t="s">
        <v>14</v>
      </c>
      <c r="X6" s="1114" t="s">
        <v>15</v>
      </c>
      <c r="Y6" s="1113" t="s">
        <v>70</v>
      </c>
      <c r="Z6" s="1117" t="s">
        <v>14</v>
      </c>
      <c r="AA6" s="1114" t="s">
        <v>15</v>
      </c>
      <c r="AB6" s="1116" t="s">
        <v>70</v>
      </c>
      <c r="AC6" s="1115" t="s">
        <v>14</v>
      </c>
      <c r="AD6" s="1114" t="s">
        <v>15</v>
      </c>
      <c r="AE6" s="1113" t="s">
        <v>70</v>
      </c>
      <c r="AF6" s="1115" t="s">
        <v>14</v>
      </c>
      <c r="AG6" s="1114" t="s">
        <v>15</v>
      </c>
      <c r="AH6" s="1113" t="s">
        <v>70</v>
      </c>
      <c r="AI6" s="1115" t="s">
        <v>14</v>
      </c>
      <c r="AJ6" s="1114" t="s">
        <v>15</v>
      </c>
      <c r="AK6" s="1113" t="s">
        <v>70</v>
      </c>
      <c r="AL6" s="1115" t="s">
        <v>14</v>
      </c>
      <c r="AM6" s="1114" t="s">
        <v>15</v>
      </c>
      <c r="AN6" s="1113" t="s">
        <v>70</v>
      </c>
      <c r="AO6" s="1115" t="s">
        <v>14</v>
      </c>
      <c r="AP6" s="1114" t="s">
        <v>15</v>
      </c>
      <c r="AQ6" s="1113" t="s">
        <v>70</v>
      </c>
      <c r="AR6" s="1115" t="s">
        <v>14</v>
      </c>
      <c r="AS6" s="1114" t="s">
        <v>15</v>
      </c>
      <c r="AT6" s="1113" t="s">
        <v>70</v>
      </c>
      <c r="AU6" s="1115" t="s">
        <v>14</v>
      </c>
      <c r="AV6" s="1114" t="s">
        <v>15</v>
      </c>
      <c r="AW6" s="1113" t="s">
        <v>70</v>
      </c>
      <c r="AX6" s="1117" t="s">
        <v>14</v>
      </c>
      <c r="AY6" s="1114" t="s">
        <v>15</v>
      </c>
      <c r="AZ6" s="1116" t="s">
        <v>70</v>
      </c>
      <c r="BA6" s="1115" t="s">
        <v>14</v>
      </c>
      <c r="BB6" s="1114" t="s">
        <v>15</v>
      </c>
      <c r="BC6" s="1113" t="s">
        <v>70</v>
      </c>
      <c r="BD6" s="1115" t="s">
        <v>14</v>
      </c>
      <c r="BE6" s="1114" t="s">
        <v>15</v>
      </c>
      <c r="BF6" s="1113" t="s">
        <v>70</v>
      </c>
      <c r="BG6" s="1117" t="s">
        <v>14</v>
      </c>
      <c r="BH6" s="1114" t="s">
        <v>15</v>
      </c>
      <c r="BI6" s="1113" t="s">
        <v>70</v>
      </c>
      <c r="BJ6" s="1115" t="s">
        <v>14</v>
      </c>
      <c r="BK6" s="1114" t="s">
        <v>15</v>
      </c>
      <c r="BL6" s="1113" t="s">
        <v>70</v>
      </c>
      <c r="BM6" s="1115" t="s">
        <v>14</v>
      </c>
      <c r="BN6" s="1114" t="s">
        <v>15</v>
      </c>
      <c r="BO6" s="1113" t="s">
        <v>70</v>
      </c>
      <c r="BP6" s="1115" t="s">
        <v>14</v>
      </c>
      <c r="BQ6" s="1114" t="s">
        <v>15</v>
      </c>
      <c r="BR6" s="1113" t="s">
        <v>70</v>
      </c>
      <c r="BS6" s="1115" t="s">
        <v>14</v>
      </c>
      <c r="BT6" s="1114" t="s">
        <v>15</v>
      </c>
      <c r="BU6" s="1113" t="s">
        <v>70</v>
      </c>
      <c r="BV6" s="1115" t="s">
        <v>14</v>
      </c>
      <c r="BW6" s="1114" t="s">
        <v>15</v>
      </c>
      <c r="BX6" s="1113" t="s">
        <v>70</v>
      </c>
      <c r="BY6" s="1115" t="s">
        <v>14</v>
      </c>
      <c r="BZ6" s="1114" t="s">
        <v>15</v>
      </c>
      <c r="CA6" s="1113" t="s">
        <v>70</v>
      </c>
    </row>
    <row r="7" spans="1:79" ht="15.75" customHeight="1">
      <c r="A7" s="1813" t="s">
        <v>20</v>
      </c>
      <c r="B7" s="1708"/>
      <c r="C7" s="1823">
        <v>2.5</v>
      </c>
      <c r="D7" s="1813" t="s">
        <v>18</v>
      </c>
      <c r="E7" s="1708"/>
      <c r="F7" s="1801" t="s">
        <v>17</v>
      </c>
      <c r="G7" s="1802"/>
      <c r="H7" s="1226" t="s">
        <v>185</v>
      </c>
      <c r="I7" s="1225" t="s">
        <v>185</v>
      </c>
      <c r="J7" s="1224" t="s">
        <v>185</v>
      </c>
      <c r="K7" s="1226" t="s">
        <v>185</v>
      </c>
      <c r="L7" s="1225" t="s">
        <v>185</v>
      </c>
      <c r="M7" s="1224" t="s">
        <v>185</v>
      </c>
      <c r="N7" s="1226" t="s">
        <v>185</v>
      </c>
      <c r="O7" s="1225" t="s">
        <v>185</v>
      </c>
      <c r="P7" s="1224" t="s">
        <v>185</v>
      </c>
      <c r="Q7" s="1226" t="s">
        <v>185</v>
      </c>
      <c r="R7" s="1225" t="s">
        <v>185</v>
      </c>
      <c r="S7" s="1224" t="s">
        <v>185</v>
      </c>
      <c r="T7" s="1226" t="s">
        <v>185</v>
      </c>
      <c r="U7" s="1225" t="s">
        <v>185</v>
      </c>
      <c r="V7" s="1224" t="s">
        <v>185</v>
      </c>
      <c r="W7" s="1226" t="s">
        <v>185</v>
      </c>
      <c r="X7" s="1225" t="s">
        <v>185</v>
      </c>
      <c r="Y7" s="1224" t="s">
        <v>185</v>
      </c>
      <c r="Z7" s="1226" t="s">
        <v>185</v>
      </c>
      <c r="AA7" s="1225" t="s">
        <v>185</v>
      </c>
      <c r="AB7" s="1224" t="s">
        <v>185</v>
      </c>
      <c r="AC7" s="1226" t="s">
        <v>185</v>
      </c>
      <c r="AD7" s="1225" t="s">
        <v>185</v>
      </c>
      <c r="AE7" s="1224" t="s">
        <v>185</v>
      </c>
      <c r="AF7" s="1226" t="s">
        <v>185</v>
      </c>
      <c r="AG7" s="1225" t="s">
        <v>185</v>
      </c>
      <c r="AH7" s="1224" t="s">
        <v>185</v>
      </c>
      <c r="AI7" s="1226" t="s">
        <v>185</v>
      </c>
      <c r="AJ7" s="1225" t="s">
        <v>185</v>
      </c>
      <c r="AK7" s="1224" t="s">
        <v>185</v>
      </c>
      <c r="AL7" s="1226" t="s">
        <v>185</v>
      </c>
      <c r="AM7" s="1225" t="s">
        <v>185</v>
      </c>
      <c r="AN7" s="1224" t="s">
        <v>185</v>
      </c>
      <c r="AO7" s="1226" t="s">
        <v>185</v>
      </c>
      <c r="AP7" s="1225" t="s">
        <v>185</v>
      </c>
      <c r="AQ7" s="1224" t="s">
        <v>185</v>
      </c>
      <c r="AR7" s="1226" t="s">
        <v>185</v>
      </c>
      <c r="AS7" s="1225" t="s">
        <v>185</v>
      </c>
      <c r="AT7" s="1224" t="s">
        <v>185</v>
      </c>
      <c r="AU7" s="1226" t="s">
        <v>185</v>
      </c>
      <c r="AV7" s="1225" t="s">
        <v>185</v>
      </c>
      <c r="AW7" s="1224" t="s">
        <v>185</v>
      </c>
      <c r="AX7" s="1226" t="s">
        <v>185</v>
      </c>
      <c r="AY7" s="1225" t="s">
        <v>185</v>
      </c>
      <c r="AZ7" s="1224" t="s">
        <v>185</v>
      </c>
      <c r="BA7" s="1226" t="s">
        <v>185</v>
      </c>
      <c r="BB7" s="1225" t="s">
        <v>185</v>
      </c>
      <c r="BC7" s="1224" t="s">
        <v>185</v>
      </c>
      <c r="BD7" s="1226" t="s">
        <v>185</v>
      </c>
      <c r="BE7" s="1225" t="s">
        <v>185</v>
      </c>
      <c r="BF7" s="1224" t="s">
        <v>185</v>
      </c>
      <c r="BG7" s="1226" t="s">
        <v>185</v>
      </c>
      <c r="BH7" s="1225" t="s">
        <v>185</v>
      </c>
      <c r="BI7" s="1224" t="s">
        <v>185</v>
      </c>
      <c r="BJ7" s="1226" t="s">
        <v>185</v>
      </c>
      <c r="BK7" s="1225" t="s">
        <v>185</v>
      </c>
      <c r="BL7" s="1224" t="s">
        <v>185</v>
      </c>
      <c r="BM7" s="1226" t="s">
        <v>185</v>
      </c>
      <c r="BN7" s="1225" t="s">
        <v>185</v>
      </c>
      <c r="BO7" s="1224" t="s">
        <v>185</v>
      </c>
      <c r="BP7" s="1226" t="s">
        <v>185</v>
      </c>
      <c r="BQ7" s="1225" t="s">
        <v>185</v>
      </c>
      <c r="BR7" s="1224" t="s">
        <v>185</v>
      </c>
      <c r="BS7" s="1226" t="s">
        <v>185</v>
      </c>
      <c r="BT7" s="1225" t="s">
        <v>185</v>
      </c>
      <c r="BU7" s="1224" t="s">
        <v>185</v>
      </c>
      <c r="BV7" s="1226" t="s">
        <v>185</v>
      </c>
      <c r="BW7" s="1225" t="s">
        <v>185</v>
      </c>
      <c r="BX7" s="1224" t="s">
        <v>185</v>
      </c>
      <c r="BY7" s="1226" t="s">
        <v>185</v>
      </c>
      <c r="BZ7" s="1225" t="s">
        <v>185</v>
      </c>
      <c r="CA7" s="1224" t="s">
        <v>185</v>
      </c>
    </row>
    <row r="8" spans="1:79" s="1191" customFormat="1">
      <c r="A8" s="1814"/>
      <c r="B8" s="1815"/>
      <c r="C8" s="1824"/>
      <c r="D8" s="1814"/>
      <c r="E8" s="1815"/>
      <c r="F8" s="1791" t="s">
        <v>19</v>
      </c>
      <c r="G8" s="1792"/>
      <c r="H8" s="1193">
        <v>1.82</v>
      </c>
      <c r="I8" s="1201">
        <v>3.0427999999999997E-2</v>
      </c>
      <c r="J8" s="1240">
        <v>1.1488000000000002E-2</v>
      </c>
      <c r="K8" s="1193">
        <v>1.94</v>
      </c>
      <c r="L8" s="1201">
        <v>3.1648000000000003E-2</v>
      </c>
      <c r="M8" s="1240">
        <v>1.4016000000000001E-2</v>
      </c>
      <c r="N8" s="1193">
        <v>1.95</v>
      </c>
      <c r="O8" s="1201">
        <v>3.2039999999999999E-2</v>
      </c>
      <c r="P8" s="1240">
        <v>1.3679999999999999E-2</v>
      </c>
      <c r="Q8" s="1193">
        <v>1.83</v>
      </c>
      <c r="R8" s="1201">
        <v>3.0476E-2</v>
      </c>
      <c r="S8" s="1240">
        <v>1.1535999999999999E-2</v>
      </c>
      <c r="T8" s="1193">
        <v>1.95</v>
      </c>
      <c r="U8" s="1201">
        <v>3.1747999999999998E-2</v>
      </c>
      <c r="V8" s="1240">
        <v>1.4420000000000001E-2</v>
      </c>
      <c r="W8" s="1193">
        <v>1.93</v>
      </c>
      <c r="X8" s="1201">
        <v>3.202E-2</v>
      </c>
      <c r="Y8" s="1240">
        <v>1.2820000000000002E-2</v>
      </c>
      <c r="Z8" s="1193">
        <v>2.37</v>
      </c>
      <c r="AA8" s="1201">
        <v>3.9599999999999996E-2</v>
      </c>
      <c r="AB8" s="1240">
        <v>1.4644000000000001E-2</v>
      </c>
      <c r="AC8" s="1193">
        <v>2.54</v>
      </c>
      <c r="AD8" s="1201">
        <v>4.1732000000000005E-2</v>
      </c>
      <c r="AE8" s="1240">
        <v>1.754E-2</v>
      </c>
      <c r="AF8" s="1193">
        <v>2.4</v>
      </c>
      <c r="AG8" s="1201">
        <v>3.9927999999999998E-2</v>
      </c>
      <c r="AH8" s="1240">
        <v>1.55E-2</v>
      </c>
      <c r="AI8" s="1193">
        <v>2.23</v>
      </c>
      <c r="AJ8" s="1201">
        <v>3.7588000000000003E-2</v>
      </c>
      <c r="AK8" s="1240">
        <v>1.2872000000000001E-2</v>
      </c>
      <c r="AL8" s="1193">
        <v>2.34</v>
      </c>
      <c r="AM8" s="1201">
        <v>3.8483999999999997E-2</v>
      </c>
      <c r="AN8" s="1240">
        <v>1.5983999999999998E-2</v>
      </c>
      <c r="AO8" s="1193">
        <v>2.2400000000000002</v>
      </c>
      <c r="AP8" s="1201">
        <v>3.7536E-2</v>
      </c>
      <c r="AQ8" s="1240">
        <v>1.3795999999999999E-2</v>
      </c>
      <c r="AR8" s="1193">
        <v>2.39</v>
      </c>
      <c r="AS8" s="1201">
        <v>3.9315999999999997E-2</v>
      </c>
      <c r="AT8" s="1240">
        <v>1.6407999999999999E-2</v>
      </c>
      <c r="AU8" s="1193">
        <v>2.5</v>
      </c>
      <c r="AV8" s="1201">
        <v>4.0987999999999997E-2</v>
      </c>
      <c r="AW8" s="1240">
        <v>1.7440000000000001E-2</v>
      </c>
      <c r="AX8" s="1193">
        <v>2.06</v>
      </c>
      <c r="AY8" s="1201">
        <v>3.5480000000000005E-2</v>
      </c>
      <c r="AZ8" s="1240">
        <v>1.0840000000000001E-2</v>
      </c>
      <c r="BA8" s="1193">
        <v>2.1800000000000002</v>
      </c>
      <c r="BB8" s="1201">
        <v>3.7048000000000005E-2</v>
      </c>
      <c r="BC8" s="1240">
        <v>1.3176E-2</v>
      </c>
      <c r="BD8" s="1193">
        <v>2.33</v>
      </c>
      <c r="BE8" s="1201">
        <v>3.8852000000000005E-2</v>
      </c>
      <c r="BF8" s="1240">
        <v>1.584E-2</v>
      </c>
      <c r="BG8" s="1193">
        <v>2.2000000000000002</v>
      </c>
      <c r="BH8" s="1201">
        <v>3.7343999999999995E-2</v>
      </c>
      <c r="BI8" s="1240">
        <v>1.3476E-2</v>
      </c>
      <c r="BJ8" s="1193">
        <v>2.39</v>
      </c>
      <c r="BK8" s="1201">
        <v>3.9332000000000006E-2</v>
      </c>
      <c r="BL8" s="1240">
        <v>1.7711999999999999E-2</v>
      </c>
      <c r="BM8" s="1193">
        <v>2.0699999999999998</v>
      </c>
      <c r="BN8" s="1201">
        <v>3.5007999999999997E-2</v>
      </c>
      <c r="BO8" s="1240">
        <v>1.3000000000000001E-2</v>
      </c>
      <c r="BP8" s="1193">
        <v>1.97</v>
      </c>
      <c r="BQ8" s="1201">
        <v>3.3620000000000004E-2</v>
      </c>
      <c r="BR8" s="1240">
        <v>1.1379999999999999E-2</v>
      </c>
      <c r="BS8" s="1193">
        <v>2.15</v>
      </c>
      <c r="BT8" s="1201">
        <v>3.5376000000000005E-2</v>
      </c>
      <c r="BU8" s="1240">
        <v>1.5907999999999999E-2</v>
      </c>
      <c r="BV8" s="1193">
        <v>1.91</v>
      </c>
      <c r="BW8" s="1201">
        <v>3.2391999999999997E-2</v>
      </c>
      <c r="BX8" s="1240">
        <v>1.1828E-2</v>
      </c>
      <c r="BY8" s="1193">
        <v>1.93</v>
      </c>
      <c r="BZ8" s="1201">
        <v>3.2332E-2</v>
      </c>
      <c r="CA8" s="1240">
        <v>1.286E-2</v>
      </c>
    </row>
    <row r="9" spans="1:79" s="1191" customFormat="1" ht="13.8" thickBot="1">
      <c r="A9" s="1814"/>
      <c r="B9" s="1815"/>
      <c r="C9" s="1824"/>
      <c r="D9" s="1816"/>
      <c r="E9" s="1710"/>
      <c r="F9" s="1793"/>
      <c r="G9" s="1794"/>
      <c r="H9" s="1233" t="s">
        <v>185</v>
      </c>
      <c r="I9" s="1232" t="s">
        <v>185</v>
      </c>
      <c r="J9" s="1231" t="s">
        <v>185</v>
      </c>
      <c r="K9" s="1233" t="s">
        <v>185</v>
      </c>
      <c r="L9" s="1232" t="s">
        <v>185</v>
      </c>
      <c r="M9" s="1231" t="s">
        <v>185</v>
      </c>
      <c r="N9" s="1233" t="s">
        <v>185</v>
      </c>
      <c r="O9" s="1232" t="s">
        <v>185</v>
      </c>
      <c r="P9" s="1231" t="s">
        <v>185</v>
      </c>
      <c r="Q9" s="1233" t="s">
        <v>185</v>
      </c>
      <c r="R9" s="1232" t="s">
        <v>185</v>
      </c>
      <c r="S9" s="1231" t="s">
        <v>185</v>
      </c>
      <c r="T9" s="1233" t="s">
        <v>185</v>
      </c>
      <c r="U9" s="1232" t="s">
        <v>185</v>
      </c>
      <c r="V9" s="1231" t="s">
        <v>185</v>
      </c>
      <c r="W9" s="1233" t="s">
        <v>185</v>
      </c>
      <c r="X9" s="1232" t="s">
        <v>185</v>
      </c>
      <c r="Y9" s="1231" t="s">
        <v>185</v>
      </c>
      <c r="Z9" s="1233" t="s">
        <v>185</v>
      </c>
      <c r="AA9" s="1232" t="s">
        <v>185</v>
      </c>
      <c r="AB9" s="1231" t="s">
        <v>185</v>
      </c>
      <c r="AC9" s="1233" t="s">
        <v>185</v>
      </c>
      <c r="AD9" s="1232" t="s">
        <v>185</v>
      </c>
      <c r="AE9" s="1231" t="s">
        <v>185</v>
      </c>
      <c r="AF9" s="1233" t="s">
        <v>185</v>
      </c>
      <c r="AG9" s="1232" t="s">
        <v>185</v>
      </c>
      <c r="AH9" s="1231" t="s">
        <v>185</v>
      </c>
      <c r="AI9" s="1233" t="s">
        <v>185</v>
      </c>
      <c r="AJ9" s="1232" t="s">
        <v>185</v>
      </c>
      <c r="AK9" s="1231" t="s">
        <v>185</v>
      </c>
      <c r="AL9" s="1233" t="s">
        <v>185</v>
      </c>
      <c r="AM9" s="1232" t="s">
        <v>185</v>
      </c>
      <c r="AN9" s="1231" t="s">
        <v>185</v>
      </c>
      <c r="AO9" s="1233" t="s">
        <v>185</v>
      </c>
      <c r="AP9" s="1232" t="s">
        <v>185</v>
      </c>
      <c r="AQ9" s="1231" t="s">
        <v>185</v>
      </c>
      <c r="AR9" s="1233" t="s">
        <v>185</v>
      </c>
      <c r="AS9" s="1232" t="s">
        <v>185</v>
      </c>
      <c r="AT9" s="1231" t="s">
        <v>185</v>
      </c>
      <c r="AU9" s="1233" t="s">
        <v>185</v>
      </c>
      <c r="AV9" s="1232" t="s">
        <v>185</v>
      </c>
      <c r="AW9" s="1231" t="s">
        <v>185</v>
      </c>
      <c r="AX9" s="1233" t="s">
        <v>185</v>
      </c>
      <c r="AY9" s="1232" t="s">
        <v>185</v>
      </c>
      <c r="AZ9" s="1231" t="s">
        <v>185</v>
      </c>
      <c r="BA9" s="1233" t="s">
        <v>185</v>
      </c>
      <c r="BB9" s="1232" t="s">
        <v>185</v>
      </c>
      <c r="BC9" s="1231" t="s">
        <v>185</v>
      </c>
      <c r="BD9" s="1233" t="s">
        <v>185</v>
      </c>
      <c r="BE9" s="1232" t="s">
        <v>185</v>
      </c>
      <c r="BF9" s="1231" t="s">
        <v>185</v>
      </c>
      <c r="BG9" s="1233" t="s">
        <v>185</v>
      </c>
      <c r="BH9" s="1232" t="s">
        <v>185</v>
      </c>
      <c r="BI9" s="1231" t="s">
        <v>185</v>
      </c>
      <c r="BJ9" s="1233" t="s">
        <v>185</v>
      </c>
      <c r="BK9" s="1232" t="s">
        <v>185</v>
      </c>
      <c r="BL9" s="1231" t="s">
        <v>185</v>
      </c>
      <c r="BM9" s="1233" t="s">
        <v>185</v>
      </c>
      <c r="BN9" s="1232" t="s">
        <v>185</v>
      </c>
      <c r="BO9" s="1231" t="s">
        <v>185</v>
      </c>
      <c r="BP9" s="1233" t="s">
        <v>185</v>
      </c>
      <c r="BQ9" s="1232" t="s">
        <v>185</v>
      </c>
      <c r="BR9" s="1231" t="s">
        <v>185</v>
      </c>
      <c r="BS9" s="1233" t="s">
        <v>185</v>
      </c>
      <c r="BT9" s="1232" t="s">
        <v>185</v>
      </c>
      <c r="BU9" s="1231" t="s">
        <v>185</v>
      </c>
      <c r="BV9" s="1233" t="s">
        <v>185</v>
      </c>
      <c r="BW9" s="1232" t="s">
        <v>185</v>
      </c>
      <c r="BX9" s="1231" t="s">
        <v>185</v>
      </c>
      <c r="BY9" s="1233" t="s">
        <v>185</v>
      </c>
      <c r="BZ9" s="1232" t="s">
        <v>185</v>
      </c>
      <c r="CA9" s="1231" t="s">
        <v>185</v>
      </c>
    </row>
    <row r="10" spans="1:79" s="1191" customFormat="1">
      <c r="A10" s="1814"/>
      <c r="B10" s="1815"/>
      <c r="C10" s="1824"/>
      <c r="D10" s="1817" t="s">
        <v>22</v>
      </c>
      <c r="E10" s="1818"/>
      <c r="F10" s="1795" t="s">
        <v>17</v>
      </c>
      <c r="G10" s="1796"/>
      <c r="H10" s="1841">
        <v>118</v>
      </c>
      <c r="I10" s="1842"/>
      <c r="J10" s="1843"/>
      <c r="K10" s="1841">
        <v>118</v>
      </c>
      <c r="L10" s="1842"/>
      <c r="M10" s="1843"/>
      <c r="N10" s="1841">
        <v>118</v>
      </c>
      <c r="O10" s="1842"/>
      <c r="P10" s="1843"/>
      <c r="Q10" s="1841">
        <v>118</v>
      </c>
      <c r="R10" s="1842"/>
      <c r="S10" s="1843"/>
      <c r="T10" s="1841">
        <v>118</v>
      </c>
      <c r="U10" s="1842"/>
      <c r="V10" s="1843"/>
      <c r="W10" s="1841">
        <v>118</v>
      </c>
      <c r="X10" s="1842"/>
      <c r="Y10" s="1843"/>
      <c r="Z10" s="1841">
        <v>118</v>
      </c>
      <c r="AA10" s="1842"/>
      <c r="AB10" s="1843"/>
      <c r="AC10" s="1841">
        <v>118</v>
      </c>
      <c r="AD10" s="1842"/>
      <c r="AE10" s="1843"/>
      <c r="AF10" s="1841">
        <v>118</v>
      </c>
      <c r="AG10" s="1842"/>
      <c r="AH10" s="1843"/>
      <c r="AI10" s="1841">
        <v>118</v>
      </c>
      <c r="AJ10" s="1842"/>
      <c r="AK10" s="1843"/>
      <c r="AL10" s="1841">
        <v>118</v>
      </c>
      <c r="AM10" s="1842"/>
      <c r="AN10" s="1843"/>
      <c r="AO10" s="1841">
        <v>118</v>
      </c>
      <c r="AP10" s="1842"/>
      <c r="AQ10" s="1843"/>
      <c r="AR10" s="1841">
        <v>118</v>
      </c>
      <c r="AS10" s="1842"/>
      <c r="AT10" s="1843"/>
      <c r="AU10" s="1841">
        <v>118</v>
      </c>
      <c r="AV10" s="1842"/>
      <c r="AW10" s="1843"/>
      <c r="AX10" s="1841">
        <v>120</v>
      </c>
      <c r="AY10" s="1842"/>
      <c r="AZ10" s="1843"/>
      <c r="BA10" s="1841">
        <v>120</v>
      </c>
      <c r="BB10" s="1842"/>
      <c r="BC10" s="1843"/>
      <c r="BD10" s="1841">
        <v>120</v>
      </c>
      <c r="BE10" s="1842"/>
      <c r="BF10" s="1843"/>
      <c r="BG10" s="1841">
        <v>120</v>
      </c>
      <c r="BH10" s="1842"/>
      <c r="BI10" s="1843"/>
      <c r="BJ10" s="1841">
        <v>120</v>
      </c>
      <c r="BK10" s="1842"/>
      <c r="BL10" s="1843"/>
      <c r="BM10" s="1841">
        <v>120</v>
      </c>
      <c r="BN10" s="1842"/>
      <c r="BO10" s="1843"/>
      <c r="BP10" s="1841">
        <v>120</v>
      </c>
      <c r="BQ10" s="1842"/>
      <c r="BR10" s="1843"/>
      <c r="BS10" s="1841">
        <v>120</v>
      </c>
      <c r="BT10" s="1842"/>
      <c r="BU10" s="1843"/>
      <c r="BV10" s="1841">
        <v>120</v>
      </c>
      <c r="BW10" s="1842"/>
      <c r="BX10" s="1843"/>
      <c r="BY10" s="1841">
        <v>120</v>
      </c>
      <c r="BZ10" s="1842"/>
      <c r="CA10" s="1843"/>
    </row>
    <row r="11" spans="1:79" s="1191" customFormat="1" ht="13.8" thickBot="1">
      <c r="A11" s="1814"/>
      <c r="B11" s="1815"/>
      <c r="C11" s="1824"/>
      <c r="D11" s="1821"/>
      <c r="E11" s="1822"/>
      <c r="F11" s="1791" t="s">
        <v>19</v>
      </c>
      <c r="G11" s="1792"/>
      <c r="H11" s="1838">
        <v>10.3</v>
      </c>
      <c r="I11" s="1839"/>
      <c r="J11" s="1840"/>
      <c r="K11" s="1838">
        <v>10.3</v>
      </c>
      <c r="L11" s="1839"/>
      <c r="M11" s="1840"/>
      <c r="N11" s="1838">
        <v>10.3</v>
      </c>
      <c r="O11" s="1839"/>
      <c r="P11" s="1840"/>
      <c r="Q11" s="1838">
        <v>10.3</v>
      </c>
      <c r="R11" s="1839"/>
      <c r="S11" s="1840"/>
      <c r="T11" s="1838">
        <v>10.3</v>
      </c>
      <c r="U11" s="1839"/>
      <c r="V11" s="1840"/>
      <c r="W11" s="1838">
        <v>10.3</v>
      </c>
      <c r="X11" s="1839"/>
      <c r="Y11" s="1840"/>
      <c r="Z11" s="1838">
        <v>10.3</v>
      </c>
      <c r="AA11" s="1839"/>
      <c r="AB11" s="1840"/>
      <c r="AC11" s="1838">
        <v>10.3</v>
      </c>
      <c r="AD11" s="1839"/>
      <c r="AE11" s="1840"/>
      <c r="AF11" s="1838">
        <v>10.3</v>
      </c>
      <c r="AG11" s="1839"/>
      <c r="AH11" s="1840"/>
      <c r="AI11" s="1838">
        <v>10.3</v>
      </c>
      <c r="AJ11" s="1839"/>
      <c r="AK11" s="1840"/>
      <c r="AL11" s="1838">
        <v>10.3</v>
      </c>
      <c r="AM11" s="1839"/>
      <c r="AN11" s="1840"/>
      <c r="AO11" s="1838">
        <v>10.3</v>
      </c>
      <c r="AP11" s="1839"/>
      <c r="AQ11" s="1840"/>
      <c r="AR11" s="1838">
        <v>10.3</v>
      </c>
      <c r="AS11" s="1839"/>
      <c r="AT11" s="1840"/>
      <c r="AU11" s="1838">
        <v>10.3</v>
      </c>
      <c r="AV11" s="1839"/>
      <c r="AW11" s="1840"/>
      <c r="AX11" s="1838">
        <v>10.4</v>
      </c>
      <c r="AY11" s="1839"/>
      <c r="AZ11" s="1840"/>
      <c r="BA11" s="1838">
        <v>10.4</v>
      </c>
      <c r="BB11" s="1839"/>
      <c r="BC11" s="1840"/>
      <c r="BD11" s="1838">
        <v>10.4</v>
      </c>
      <c r="BE11" s="1839"/>
      <c r="BF11" s="1840"/>
      <c r="BG11" s="1838">
        <v>10.4</v>
      </c>
      <c r="BH11" s="1839"/>
      <c r="BI11" s="1840"/>
      <c r="BJ11" s="1838">
        <v>10.4</v>
      </c>
      <c r="BK11" s="1839"/>
      <c r="BL11" s="1840"/>
      <c r="BM11" s="1838">
        <v>10.4</v>
      </c>
      <c r="BN11" s="1839"/>
      <c r="BO11" s="1840"/>
      <c r="BP11" s="1838">
        <v>10.4</v>
      </c>
      <c r="BQ11" s="1839"/>
      <c r="BR11" s="1840"/>
      <c r="BS11" s="1838">
        <v>10.4</v>
      </c>
      <c r="BT11" s="1839"/>
      <c r="BU11" s="1840"/>
      <c r="BV11" s="1838">
        <v>10.4</v>
      </c>
      <c r="BW11" s="1839"/>
      <c r="BX11" s="1840"/>
      <c r="BY11" s="1838">
        <v>10.4</v>
      </c>
      <c r="BZ11" s="1839"/>
      <c r="CA11" s="1840"/>
    </row>
    <row r="12" spans="1:79" s="1191" customFormat="1" ht="13.8" thickBot="1">
      <c r="A12" s="1816"/>
      <c r="B12" s="1710"/>
      <c r="C12" s="1825"/>
      <c r="D12" s="1829" t="s">
        <v>21</v>
      </c>
      <c r="E12" s="1830"/>
      <c r="F12" s="1830"/>
      <c r="G12" s="1831"/>
      <c r="H12" s="1835">
        <v>19</v>
      </c>
      <c r="I12" s="1836"/>
      <c r="J12" s="1837"/>
      <c r="K12" s="1835">
        <v>19</v>
      </c>
      <c r="L12" s="1836"/>
      <c r="M12" s="1837"/>
      <c r="N12" s="1835">
        <v>19</v>
      </c>
      <c r="O12" s="1836"/>
      <c r="P12" s="1837"/>
      <c r="Q12" s="1835">
        <v>19</v>
      </c>
      <c r="R12" s="1836"/>
      <c r="S12" s="1837"/>
      <c r="T12" s="1835">
        <v>19</v>
      </c>
      <c r="U12" s="1836"/>
      <c r="V12" s="1837"/>
      <c r="W12" s="1835">
        <v>19</v>
      </c>
      <c r="X12" s="1836"/>
      <c r="Y12" s="1837"/>
      <c r="Z12" s="1835">
        <v>19</v>
      </c>
      <c r="AA12" s="1836"/>
      <c r="AB12" s="1837"/>
      <c r="AC12" s="1835">
        <v>19</v>
      </c>
      <c r="AD12" s="1836"/>
      <c r="AE12" s="1837"/>
      <c r="AF12" s="1835">
        <v>19</v>
      </c>
      <c r="AG12" s="1836"/>
      <c r="AH12" s="1837"/>
      <c r="AI12" s="1835">
        <v>19</v>
      </c>
      <c r="AJ12" s="1836"/>
      <c r="AK12" s="1837"/>
      <c r="AL12" s="1835">
        <v>19</v>
      </c>
      <c r="AM12" s="1836"/>
      <c r="AN12" s="1837"/>
      <c r="AO12" s="1835">
        <v>19</v>
      </c>
      <c r="AP12" s="1836"/>
      <c r="AQ12" s="1837"/>
      <c r="AR12" s="1835">
        <v>19</v>
      </c>
      <c r="AS12" s="1836"/>
      <c r="AT12" s="1837"/>
      <c r="AU12" s="1835">
        <v>19</v>
      </c>
      <c r="AV12" s="1836"/>
      <c r="AW12" s="1837"/>
      <c r="AX12" s="1835">
        <v>19</v>
      </c>
      <c r="AY12" s="1836"/>
      <c r="AZ12" s="1837"/>
      <c r="BA12" s="1835">
        <v>19</v>
      </c>
      <c r="BB12" s="1836"/>
      <c r="BC12" s="1837"/>
      <c r="BD12" s="1835">
        <v>19</v>
      </c>
      <c r="BE12" s="1836"/>
      <c r="BF12" s="1837"/>
      <c r="BG12" s="1835">
        <v>19</v>
      </c>
      <c r="BH12" s="1836"/>
      <c r="BI12" s="1837"/>
      <c r="BJ12" s="1835">
        <v>19</v>
      </c>
      <c r="BK12" s="1836"/>
      <c r="BL12" s="1837"/>
      <c r="BM12" s="1835">
        <v>19</v>
      </c>
      <c r="BN12" s="1836"/>
      <c r="BO12" s="1837"/>
      <c r="BP12" s="1835">
        <v>19</v>
      </c>
      <c r="BQ12" s="1836"/>
      <c r="BR12" s="1837"/>
      <c r="BS12" s="1835">
        <v>19</v>
      </c>
      <c r="BT12" s="1836"/>
      <c r="BU12" s="1837"/>
      <c r="BV12" s="1835">
        <v>19</v>
      </c>
      <c r="BW12" s="1836"/>
      <c r="BX12" s="1837"/>
      <c r="BY12" s="1835">
        <v>19</v>
      </c>
      <c r="BZ12" s="1836"/>
      <c r="CA12" s="1837"/>
    </row>
    <row r="13" spans="1:79" s="1191" customFormat="1">
      <c r="A13" s="1817" t="s">
        <v>24</v>
      </c>
      <c r="B13" s="1818"/>
      <c r="C13" s="1826">
        <v>2.5</v>
      </c>
      <c r="D13" s="1817" t="s">
        <v>18</v>
      </c>
      <c r="E13" s="1818"/>
      <c r="F13" s="1795" t="s">
        <v>17</v>
      </c>
      <c r="G13" s="1796"/>
      <c r="H13" s="1239" t="s">
        <v>185</v>
      </c>
      <c r="I13" s="1238" t="s">
        <v>185</v>
      </c>
      <c r="J13" s="1237" t="s">
        <v>185</v>
      </c>
      <c r="K13" s="1239" t="s">
        <v>185</v>
      </c>
      <c r="L13" s="1238" t="s">
        <v>185</v>
      </c>
      <c r="M13" s="1237" t="s">
        <v>185</v>
      </c>
      <c r="N13" s="1239" t="s">
        <v>185</v>
      </c>
      <c r="O13" s="1238" t="s">
        <v>185</v>
      </c>
      <c r="P13" s="1237" t="s">
        <v>185</v>
      </c>
      <c r="Q13" s="1239" t="s">
        <v>185</v>
      </c>
      <c r="R13" s="1238" t="s">
        <v>185</v>
      </c>
      <c r="S13" s="1237" t="s">
        <v>185</v>
      </c>
      <c r="T13" s="1239" t="s">
        <v>185</v>
      </c>
      <c r="U13" s="1238" t="s">
        <v>185</v>
      </c>
      <c r="V13" s="1237" t="s">
        <v>185</v>
      </c>
      <c r="W13" s="1239" t="s">
        <v>185</v>
      </c>
      <c r="X13" s="1238" t="s">
        <v>185</v>
      </c>
      <c r="Y13" s="1237" t="s">
        <v>185</v>
      </c>
      <c r="Z13" s="1239" t="s">
        <v>185</v>
      </c>
      <c r="AA13" s="1238" t="s">
        <v>185</v>
      </c>
      <c r="AB13" s="1237" t="s">
        <v>185</v>
      </c>
      <c r="AC13" s="1239" t="s">
        <v>185</v>
      </c>
      <c r="AD13" s="1238" t="s">
        <v>185</v>
      </c>
      <c r="AE13" s="1237" t="s">
        <v>185</v>
      </c>
      <c r="AF13" s="1239" t="s">
        <v>185</v>
      </c>
      <c r="AG13" s="1238" t="s">
        <v>185</v>
      </c>
      <c r="AH13" s="1237" t="s">
        <v>185</v>
      </c>
      <c r="AI13" s="1239" t="s">
        <v>185</v>
      </c>
      <c r="AJ13" s="1238" t="s">
        <v>185</v>
      </c>
      <c r="AK13" s="1237" t="s">
        <v>185</v>
      </c>
      <c r="AL13" s="1239" t="s">
        <v>185</v>
      </c>
      <c r="AM13" s="1238" t="s">
        <v>185</v>
      </c>
      <c r="AN13" s="1237" t="s">
        <v>185</v>
      </c>
      <c r="AO13" s="1239" t="s">
        <v>185</v>
      </c>
      <c r="AP13" s="1238" t="s">
        <v>185</v>
      </c>
      <c r="AQ13" s="1237" t="s">
        <v>185</v>
      </c>
      <c r="AR13" s="1239" t="s">
        <v>185</v>
      </c>
      <c r="AS13" s="1238" t="s">
        <v>185</v>
      </c>
      <c r="AT13" s="1237" t="s">
        <v>185</v>
      </c>
      <c r="AU13" s="1239" t="s">
        <v>185</v>
      </c>
      <c r="AV13" s="1238" t="s">
        <v>185</v>
      </c>
      <c r="AW13" s="1237" t="s">
        <v>185</v>
      </c>
      <c r="AX13" s="1239" t="s">
        <v>185</v>
      </c>
      <c r="AY13" s="1238" t="s">
        <v>185</v>
      </c>
      <c r="AZ13" s="1237" t="s">
        <v>185</v>
      </c>
      <c r="BA13" s="1239" t="s">
        <v>185</v>
      </c>
      <c r="BB13" s="1238" t="s">
        <v>185</v>
      </c>
      <c r="BC13" s="1237" t="s">
        <v>185</v>
      </c>
      <c r="BD13" s="1239" t="s">
        <v>185</v>
      </c>
      <c r="BE13" s="1238" t="s">
        <v>185</v>
      </c>
      <c r="BF13" s="1237" t="s">
        <v>185</v>
      </c>
      <c r="BG13" s="1239" t="s">
        <v>185</v>
      </c>
      <c r="BH13" s="1238" t="s">
        <v>185</v>
      </c>
      <c r="BI13" s="1237" t="s">
        <v>185</v>
      </c>
      <c r="BJ13" s="1239" t="s">
        <v>185</v>
      </c>
      <c r="BK13" s="1238" t="s">
        <v>185</v>
      </c>
      <c r="BL13" s="1237" t="s">
        <v>185</v>
      </c>
      <c r="BM13" s="1239" t="s">
        <v>185</v>
      </c>
      <c r="BN13" s="1238" t="s">
        <v>185</v>
      </c>
      <c r="BO13" s="1237" t="s">
        <v>185</v>
      </c>
      <c r="BP13" s="1239" t="s">
        <v>185</v>
      </c>
      <c r="BQ13" s="1238" t="s">
        <v>185</v>
      </c>
      <c r="BR13" s="1237" t="s">
        <v>185</v>
      </c>
      <c r="BS13" s="1239" t="s">
        <v>185</v>
      </c>
      <c r="BT13" s="1238" t="s">
        <v>185</v>
      </c>
      <c r="BU13" s="1237" t="s">
        <v>185</v>
      </c>
      <c r="BV13" s="1239" t="s">
        <v>185</v>
      </c>
      <c r="BW13" s="1238" t="s">
        <v>185</v>
      </c>
      <c r="BX13" s="1237" t="s">
        <v>185</v>
      </c>
      <c r="BY13" s="1239" t="s">
        <v>185</v>
      </c>
      <c r="BZ13" s="1238" t="s">
        <v>185</v>
      </c>
      <c r="CA13" s="1237" t="s">
        <v>185</v>
      </c>
    </row>
    <row r="14" spans="1:79" s="1191" customFormat="1">
      <c r="A14" s="1819"/>
      <c r="B14" s="1820"/>
      <c r="C14" s="1827"/>
      <c r="D14" s="1819"/>
      <c r="E14" s="1820"/>
      <c r="F14" s="1791" t="s">
        <v>19</v>
      </c>
      <c r="G14" s="1792"/>
      <c r="H14" s="1236">
        <v>18.16</v>
      </c>
      <c r="I14" s="1235">
        <v>0.30374800000000002</v>
      </c>
      <c r="J14" s="1234">
        <v>0.11278400000000001</v>
      </c>
      <c r="K14" s="1236">
        <v>17.98</v>
      </c>
      <c r="L14" s="1235">
        <v>0.30066800000000005</v>
      </c>
      <c r="M14" s="1234">
        <v>0.111788</v>
      </c>
      <c r="N14" s="1236">
        <v>18.38</v>
      </c>
      <c r="O14" s="1235">
        <v>0.30796400000000002</v>
      </c>
      <c r="P14" s="1234">
        <v>0.11250000000000002</v>
      </c>
      <c r="Q14" s="1236">
        <v>18.59</v>
      </c>
      <c r="R14" s="1235">
        <v>0.31209999999999999</v>
      </c>
      <c r="S14" s="1234">
        <v>0.11211999999999998</v>
      </c>
      <c r="T14" s="1236">
        <v>22.98</v>
      </c>
      <c r="U14" s="1235">
        <v>0.38144800000000001</v>
      </c>
      <c r="V14" s="1234">
        <v>0.15026799999999998</v>
      </c>
      <c r="W14" s="1236">
        <v>25.35</v>
      </c>
      <c r="X14" s="1235">
        <v>0.426068</v>
      </c>
      <c r="Y14" s="1234">
        <v>0.15164</v>
      </c>
      <c r="Z14" s="1236">
        <v>26.51</v>
      </c>
      <c r="AA14" s="1235">
        <v>0.44951599999999997</v>
      </c>
      <c r="AB14" s="1234">
        <v>0.14685599999999999</v>
      </c>
      <c r="AC14" s="1236">
        <v>26.52</v>
      </c>
      <c r="AD14" s="1235">
        <v>0.45848399999999995</v>
      </c>
      <c r="AE14" s="1234">
        <v>0.116824</v>
      </c>
      <c r="AF14" s="1236">
        <v>26.25</v>
      </c>
      <c r="AG14" s="1235">
        <v>0.45190000000000002</v>
      </c>
      <c r="AH14" s="1234">
        <v>0.123172</v>
      </c>
      <c r="AI14" s="1236">
        <v>25.09</v>
      </c>
      <c r="AJ14" s="1235">
        <v>0.43063200000000001</v>
      </c>
      <c r="AK14" s="1234">
        <v>0.12201999999999999</v>
      </c>
      <c r="AL14" s="1236">
        <v>24.69</v>
      </c>
      <c r="AM14" s="1235">
        <v>0.42308399999999996</v>
      </c>
      <c r="AN14" s="1234">
        <v>0.122572</v>
      </c>
      <c r="AO14" s="1236">
        <v>23.63</v>
      </c>
      <c r="AP14" s="1235">
        <v>0.40394799999999997</v>
      </c>
      <c r="AQ14" s="1234">
        <v>0.120836</v>
      </c>
      <c r="AR14" s="1236">
        <v>24.28</v>
      </c>
      <c r="AS14" s="1235">
        <v>0.41556799999999999</v>
      </c>
      <c r="AT14" s="1234">
        <v>0.12192399999999999</v>
      </c>
      <c r="AU14" s="1236">
        <v>25.83</v>
      </c>
      <c r="AV14" s="1235">
        <v>0.44443200000000005</v>
      </c>
      <c r="AW14" s="1234">
        <v>0.122004</v>
      </c>
      <c r="AX14" s="1236">
        <v>28.06</v>
      </c>
      <c r="AY14" s="1235">
        <v>0.47883599999999998</v>
      </c>
      <c r="AZ14" s="1234">
        <v>0.16207599999999997</v>
      </c>
      <c r="BA14" s="1236">
        <v>29.71</v>
      </c>
      <c r="BB14" s="1235">
        <v>0.50741599999999998</v>
      </c>
      <c r="BC14" s="1234">
        <v>0.17027200000000001</v>
      </c>
      <c r="BD14" s="1236">
        <v>28.92</v>
      </c>
      <c r="BE14" s="1235">
        <v>0.49356800000000001</v>
      </c>
      <c r="BF14" s="1234">
        <v>0.16692400000000002</v>
      </c>
      <c r="BG14" s="1236">
        <v>28.17</v>
      </c>
      <c r="BH14" s="1235">
        <v>0.48073200000000005</v>
      </c>
      <c r="BI14" s="1234">
        <v>0.16221999999999998</v>
      </c>
      <c r="BJ14" s="1236">
        <v>28.82</v>
      </c>
      <c r="BK14" s="1235">
        <v>0.49328399999999994</v>
      </c>
      <c r="BL14" s="1234">
        <v>0.161856</v>
      </c>
      <c r="BM14" s="1236">
        <v>28.04</v>
      </c>
      <c r="BN14" s="1235">
        <v>0.47831600000000002</v>
      </c>
      <c r="BO14" s="1234">
        <v>0.16220399999999999</v>
      </c>
      <c r="BP14" s="1236">
        <v>27.28</v>
      </c>
      <c r="BQ14" s="1235">
        <v>0.46389999999999998</v>
      </c>
      <c r="BR14" s="1234">
        <v>0.161888</v>
      </c>
      <c r="BS14" s="1236">
        <v>26.18</v>
      </c>
      <c r="BT14" s="1235">
        <v>0.44204799999999994</v>
      </c>
      <c r="BU14" s="1234">
        <v>0.16406799999999999</v>
      </c>
      <c r="BV14" s="1236">
        <v>22.12</v>
      </c>
      <c r="BW14" s="1235">
        <v>0.37871600000000005</v>
      </c>
      <c r="BX14" s="1234">
        <v>0.124136</v>
      </c>
      <c r="BY14" s="1236">
        <v>19.59</v>
      </c>
      <c r="BZ14" s="1235">
        <v>0.33316400000000002</v>
      </c>
      <c r="CA14" s="1234">
        <v>0.116116</v>
      </c>
    </row>
    <row r="15" spans="1:79" s="1191" customFormat="1" ht="13.8" thickBot="1">
      <c r="A15" s="1819"/>
      <c r="B15" s="1820"/>
      <c r="C15" s="1827"/>
      <c r="D15" s="1821"/>
      <c r="E15" s="1822"/>
      <c r="F15" s="1793"/>
      <c r="G15" s="1794"/>
      <c r="H15" s="1233" t="s">
        <v>185</v>
      </c>
      <c r="I15" s="1232" t="s">
        <v>185</v>
      </c>
      <c r="J15" s="1231" t="s">
        <v>185</v>
      </c>
      <c r="K15" s="1233" t="s">
        <v>185</v>
      </c>
      <c r="L15" s="1232" t="s">
        <v>185</v>
      </c>
      <c r="M15" s="1231" t="s">
        <v>185</v>
      </c>
      <c r="N15" s="1233" t="s">
        <v>185</v>
      </c>
      <c r="O15" s="1232" t="s">
        <v>185</v>
      </c>
      <c r="P15" s="1231" t="s">
        <v>185</v>
      </c>
      <c r="Q15" s="1233" t="s">
        <v>185</v>
      </c>
      <c r="R15" s="1232" t="s">
        <v>185</v>
      </c>
      <c r="S15" s="1231" t="s">
        <v>185</v>
      </c>
      <c r="T15" s="1233" t="s">
        <v>185</v>
      </c>
      <c r="U15" s="1232" t="s">
        <v>185</v>
      </c>
      <c r="V15" s="1231" t="s">
        <v>185</v>
      </c>
      <c r="W15" s="1233" t="s">
        <v>185</v>
      </c>
      <c r="X15" s="1232" t="s">
        <v>185</v>
      </c>
      <c r="Y15" s="1231" t="s">
        <v>185</v>
      </c>
      <c r="Z15" s="1233" t="s">
        <v>185</v>
      </c>
      <c r="AA15" s="1232" t="s">
        <v>185</v>
      </c>
      <c r="AB15" s="1231" t="s">
        <v>185</v>
      </c>
      <c r="AC15" s="1233" t="s">
        <v>185</v>
      </c>
      <c r="AD15" s="1232" t="s">
        <v>185</v>
      </c>
      <c r="AE15" s="1231" t="s">
        <v>185</v>
      </c>
      <c r="AF15" s="1233" t="s">
        <v>185</v>
      </c>
      <c r="AG15" s="1232" t="s">
        <v>185</v>
      </c>
      <c r="AH15" s="1231" t="s">
        <v>185</v>
      </c>
      <c r="AI15" s="1233" t="s">
        <v>185</v>
      </c>
      <c r="AJ15" s="1232" t="s">
        <v>185</v>
      </c>
      <c r="AK15" s="1231" t="s">
        <v>185</v>
      </c>
      <c r="AL15" s="1233" t="s">
        <v>185</v>
      </c>
      <c r="AM15" s="1232" t="s">
        <v>185</v>
      </c>
      <c r="AN15" s="1231" t="s">
        <v>185</v>
      </c>
      <c r="AO15" s="1233" t="s">
        <v>185</v>
      </c>
      <c r="AP15" s="1232" t="s">
        <v>185</v>
      </c>
      <c r="AQ15" s="1231" t="s">
        <v>185</v>
      </c>
      <c r="AR15" s="1233" t="s">
        <v>185</v>
      </c>
      <c r="AS15" s="1232" t="s">
        <v>185</v>
      </c>
      <c r="AT15" s="1231" t="s">
        <v>185</v>
      </c>
      <c r="AU15" s="1233" t="s">
        <v>185</v>
      </c>
      <c r="AV15" s="1232" t="s">
        <v>185</v>
      </c>
      <c r="AW15" s="1231" t="s">
        <v>185</v>
      </c>
      <c r="AX15" s="1233" t="s">
        <v>185</v>
      </c>
      <c r="AY15" s="1232" t="s">
        <v>185</v>
      </c>
      <c r="AZ15" s="1231" t="s">
        <v>185</v>
      </c>
      <c r="BA15" s="1233" t="s">
        <v>185</v>
      </c>
      <c r="BB15" s="1232" t="s">
        <v>185</v>
      </c>
      <c r="BC15" s="1231" t="s">
        <v>185</v>
      </c>
      <c r="BD15" s="1233" t="s">
        <v>185</v>
      </c>
      <c r="BE15" s="1232" t="s">
        <v>185</v>
      </c>
      <c r="BF15" s="1231" t="s">
        <v>185</v>
      </c>
      <c r="BG15" s="1233" t="s">
        <v>185</v>
      </c>
      <c r="BH15" s="1232" t="s">
        <v>185</v>
      </c>
      <c r="BI15" s="1231" t="s">
        <v>185</v>
      </c>
      <c r="BJ15" s="1233" t="s">
        <v>185</v>
      </c>
      <c r="BK15" s="1232" t="s">
        <v>185</v>
      </c>
      <c r="BL15" s="1231" t="s">
        <v>185</v>
      </c>
      <c r="BM15" s="1233" t="s">
        <v>185</v>
      </c>
      <c r="BN15" s="1232" t="s">
        <v>185</v>
      </c>
      <c r="BO15" s="1231" t="s">
        <v>185</v>
      </c>
      <c r="BP15" s="1233" t="s">
        <v>185</v>
      </c>
      <c r="BQ15" s="1232" t="s">
        <v>185</v>
      </c>
      <c r="BR15" s="1231" t="s">
        <v>185</v>
      </c>
      <c r="BS15" s="1233" t="s">
        <v>185</v>
      </c>
      <c r="BT15" s="1232" t="s">
        <v>185</v>
      </c>
      <c r="BU15" s="1231" t="s">
        <v>185</v>
      </c>
      <c r="BV15" s="1233" t="s">
        <v>185</v>
      </c>
      <c r="BW15" s="1232" t="s">
        <v>185</v>
      </c>
      <c r="BX15" s="1231" t="s">
        <v>185</v>
      </c>
      <c r="BY15" s="1233" t="s">
        <v>185</v>
      </c>
      <c r="BZ15" s="1232" t="s">
        <v>185</v>
      </c>
      <c r="CA15" s="1231" t="s">
        <v>185</v>
      </c>
    </row>
    <row r="16" spans="1:79" s="1191" customFormat="1">
      <c r="A16" s="1819"/>
      <c r="B16" s="1820"/>
      <c r="C16" s="1827"/>
      <c r="D16" s="1817" t="s">
        <v>22</v>
      </c>
      <c r="E16" s="1818"/>
      <c r="F16" s="1795" t="s">
        <v>17</v>
      </c>
      <c r="G16" s="1796"/>
      <c r="H16" s="1841">
        <v>118</v>
      </c>
      <c r="I16" s="1842"/>
      <c r="J16" s="1843"/>
      <c r="K16" s="1841">
        <v>118</v>
      </c>
      <c r="L16" s="1842"/>
      <c r="M16" s="1843"/>
      <c r="N16" s="1841">
        <v>118</v>
      </c>
      <c r="O16" s="1842"/>
      <c r="P16" s="1843"/>
      <c r="Q16" s="1841">
        <v>118</v>
      </c>
      <c r="R16" s="1842"/>
      <c r="S16" s="1843"/>
      <c r="T16" s="1841">
        <v>118</v>
      </c>
      <c r="U16" s="1842"/>
      <c r="V16" s="1843"/>
      <c r="W16" s="1841">
        <v>118</v>
      </c>
      <c r="X16" s="1842"/>
      <c r="Y16" s="1843"/>
      <c r="Z16" s="1841">
        <v>118</v>
      </c>
      <c r="AA16" s="1842"/>
      <c r="AB16" s="1843"/>
      <c r="AC16" s="1841">
        <v>118</v>
      </c>
      <c r="AD16" s="1842"/>
      <c r="AE16" s="1843"/>
      <c r="AF16" s="1841">
        <v>118</v>
      </c>
      <c r="AG16" s="1842"/>
      <c r="AH16" s="1843"/>
      <c r="AI16" s="1841">
        <v>118</v>
      </c>
      <c r="AJ16" s="1842"/>
      <c r="AK16" s="1843"/>
      <c r="AL16" s="1841">
        <v>118</v>
      </c>
      <c r="AM16" s="1842"/>
      <c r="AN16" s="1843"/>
      <c r="AO16" s="1841">
        <v>118</v>
      </c>
      <c r="AP16" s="1842"/>
      <c r="AQ16" s="1843"/>
      <c r="AR16" s="1841">
        <v>118</v>
      </c>
      <c r="AS16" s="1842"/>
      <c r="AT16" s="1843"/>
      <c r="AU16" s="1841">
        <v>118</v>
      </c>
      <c r="AV16" s="1842"/>
      <c r="AW16" s="1843"/>
      <c r="AX16" s="1841">
        <v>120</v>
      </c>
      <c r="AY16" s="1842"/>
      <c r="AZ16" s="1843"/>
      <c r="BA16" s="1841">
        <v>120</v>
      </c>
      <c r="BB16" s="1842"/>
      <c r="BC16" s="1843"/>
      <c r="BD16" s="1841">
        <v>120</v>
      </c>
      <c r="BE16" s="1842"/>
      <c r="BF16" s="1843"/>
      <c r="BG16" s="1841">
        <v>120</v>
      </c>
      <c r="BH16" s="1842"/>
      <c r="BI16" s="1843"/>
      <c r="BJ16" s="1841">
        <v>120</v>
      </c>
      <c r="BK16" s="1842"/>
      <c r="BL16" s="1843"/>
      <c r="BM16" s="1841">
        <v>120</v>
      </c>
      <c r="BN16" s="1842"/>
      <c r="BO16" s="1843"/>
      <c r="BP16" s="1841">
        <v>120</v>
      </c>
      <c r="BQ16" s="1842"/>
      <c r="BR16" s="1843"/>
      <c r="BS16" s="1841">
        <v>120</v>
      </c>
      <c r="BT16" s="1842"/>
      <c r="BU16" s="1843"/>
      <c r="BV16" s="1841">
        <v>120</v>
      </c>
      <c r="BW16" s="1842"/>
      <c r="BX16" s="1843"/>
      <c r="BY16" s="1841">
        <v>120</v>
      </c>
      <c r="BZ16" s="1842"/>
      <c r="CA16" s="1843"/>
    </row>
    <row r="17" spans="1:79" s="1191" customFormat="1" ht="13.8" thickBot="1">
      <c r="A17" s="1819"/>
      <c r="B17" s="1820"/>
      <c r="C17" s="1827"/>
      <c r="D17" s="1821"/>
      <c r="E17" s="1822"/>
      <c r="F17" s="1791" t="s">
        <v>19</v>
      </c>
      <c r="G17" s="1792"/>
      <c r="H17" s="1838">
        <v>10.3</v>
      </c>
      <c r="I17" s="1839"/>
      <c r="J17" s="1840"/>
      <c r="K17" s="1838">
        <v>10.3</v>
      </c>
      <c r="L17" s="1839"/>
      <c r="M17" s="1840"/>
      <c r="N17" s="1838">
        <v>10.3</v>
      </c>
      <c r="O17" s="1839"/>
      <c r="P17" s="1840"/>
      <c r="Q17" s="1838">
        <v>10.3</v>
      </c>
      <c r="R17" s="1839"/>
      <c r="S17" s="1840"/>
      <c r="T17" s="1838">
        <v>10.3</v>
      </c>
      <c r="U17" s="1839"/>
      <c r="V17" s="1840"/>
      <c r="W17" s="1838">
        <v>10.3</v>
      </c>
      <c r="X17" s="1839"/>
      <c r="Y17" s="1840"/>
      <c r="Z17" s="1838">
        <v>10.3</v>
      </c>
      <c r="AA17" s="1839"/>
      <c r="AB17" s="1840"/>
      <c r="AC17" s="1838">
        <v>10.3</v>
      </c>
      <c r="AD17" s="1839"/>
      <c r="AE17" s="1840"/>
      <c r="AF17" s="1838">
        <v>10.3</v>
      </c>
      <c r="AG17" s="1839"/>
      <c r="AH17" s="1840"/>
      <c r="AI17" s="1838">
        <v>10.3</v>
      </c>
      <c r="AJ17" s="1839"/>
      <c r="AK17" s="1840"/>
      <c r="AL17" s="1838">
        <v>10.3</v>
      </c>
      <c r="AM17" s="1839"/>
      <c r="AN17" s="1840"/>
      <c r="AO17" s="1838">
        <v>10.3</v>
      </c>
      <c r="AP17" s="1839"/>
      <c r="AQ17" s="1840"/>
      <c r="AR17" s="1838">
        <v>10.3</v>
      </c>
      <c r="AS17" s="1839"/>
      <c r="AT17" s="1840"/>
      <c r="AU17" s="1838">
        <v>10.3</v>
      </c>
      <c r="AV17" s="1839"/>
      <c r="AW17" s="1840"/>
      <c r="AX17" s="1838">
        <v>10.4</v>
      </c>
      <c r="AY17" s="1839"/>
      <c r="AZ17" s="1840"/>
      <c r="BA17" s="1838">
        <v>10.4</v>
      </c>
      <c r="BB17" s="1839"/>
      <c r="BC17" s="1840"/>
      <c r="BD17" s="1838">
        <v>10.4</v>
      </c>
      <c r="BE17" s="1839"/>
      <c r="BF17" s="1840"/>
      <c r="BG17" s="1838">
        <v>10.4</v>
      </c>
      <c r="BH17" s="1839"/>
      <c r="BI17" s="1840"/>
      <c r="BJ17" s="1838">
        <v>10.4</v>
      </c>
      <c r="BK17" s="1839"/>
      <c r="BL17" s="1840"/>
      <c r="BM17" s="1838">
        <v>10.4</v>
      </c>
      <c r="BN17" s="1839"/>
      <c r="BO17" s="1840"/>
      <c r="BP17" s="1838">
        <v>10.4</v>
      </c>
      <c r="BQ17" s="1839"/>
      <c r="BR17" s="1840"/>
      <c r="BS17" s="1838">
        <v>10.4</v>
      </c>
      <c r="BT17" s="1839"/>
      <c r="BU17" s="1840"/>
      <c r="BV17" s="1838">
        <v>10.4</v>
      </c>
      <c r="BW17" s="1839"/>
      <c r="BX17" s="1840"/>
      <c r="BY17" s="1838">
        <v>10.4</v>
      </c>
      <c r="BZ17" s="1839"/>
      <c r="CA17" s="1840"/>
    </row>
    <row r="18" spans="1:79" s="1191" customFormat="1" ht="13.8" thickBot="1">
      <c r="A18" s="1821"/>
      <c r="B18" s="1822"/>
      <c r="C18" s="1828"/>
      <c r="D18" s="1829" t="s">
        <v>397</v>
      </c>
      <c r="E18" s="1830"/>
      <c r="F18" s="1830"/>
      <c r="G18" s="1831"/>
      <c r="H18" s="1835">
        <v>19</v>
      </c>
      <c r="I18" s="1836"/>
      <c r="J18" s="1837"/>
      <c r="K18" s="1835">
        <v>19</v>
      </c>
      <c r="L18" s="1836"/>
      <c r="M18" s="1837"/>
      <c r="N18" s="1835">
        <v>19</v>
      </c>
      <c r="O18" s="1836"/>
      <c r="P18" s="1837"/>
      <c r="Q18" s="1835">
        <v>19</v>
      </c>
      <c r="R18" s="1836"/>
      <c r="S18" s="1837"/>
      <c r="T18" s="1835">
        <v>19</v>
      </c>
      <c r="U18" s="1836"/>
      <c r="V18" s="1837"/>
      <c r="W18" s="1835">
        <v>19</v>
      </c>
      <c r="X18" s="1836"/>
      <c r="Y18" s="1837"/>
      <c r="Z18" s="1835">
        <v>19</v>
      </c>
      <c r="AA18" s="1836"/>
      <c r="AB18" s="1837"/>
      <c r="AC18" s="1835">
        <v>19</v>
      </c>
      <c r="AD18" s="1836"/>
      <c r="AE18" s="1837"/>
      <c r="AF18" s="1835">
        <v>19</v>
      </c>
      <c r="AG18" s="1836"/>
      <c r="AH18" s="1837"/>
      <c r="AI18" s="1835">
        <v>19</v>
      </c>
      <c r="AJ18" s="1836"/>
      <c r="AK18" s="1837"/>
      <c r="AL18" s="1835">
        <v>19</v>
      </c>
      <c r="AM18" s="1836"/>
      <c r="AN18" s="1837"/>
      <c r="AO18" s="1835">
        <v>19</v>
      </c>
      <c r="AP18" s="1836"/>
      <c r="AQ18" s="1837"/>
      <c r="AR18" s="1835">
        <v>19</v>
      </c>
      <c r="AS18" s="1836"/>
      <c r="AT18" s="1837"/>
      <c r="AU18" s="1835">
        <v>19</v>
      </c>
      <c r="AV18" s="1836"/>
      <c r="AW18" s="1837"/>
      <c r="AX18" s="1835">
        <v>19</v>
      </c>
      <c r="AY18" s="1836"/>
      <c r="AZ18" s="1837"/>
      <c r="BA18" s="1835">
        <v>19</v>
      </c>
      <c r="BB18" s="1836"/>
      <c r="BC18" s="1837"/>
      <c r="BD18" s="1835">
        <v>19</v>
      </c>
      <c r="BE18" s="1836"/>
      <c r="BF18" s="1837"/>
      <c r="BG18" s="1835">
        <v>19</v>
      </c>
      <c r="BH18" s="1836"/>
      <c r="BI18" s="1837"/>
      <c r="BJ18" s="1835">
        <v>19</v>
      </c>
      <c r="BK18" s="1836"/>
      <c r="BL18" s="1837"/>
      <c r="BM18" s="1835">
        <v>19</v>
      </c>
      <c r="BN18" s="1836"/>
      <c r="BO18" s="1837"/>
      <c r="BP18" s="1835">
        <v>19</v>
      </c>
      <c r="BQ18" s="1836"/>
      <c r="BR18" s="1837"/>
      <c r="BS18" s="1835">
        <v>19</v>
      </c>
      <c r="BT18" s="1836"/>
      <c r="BU18" s="1837"/>
      <c r="BV18" s="1835">
        <v>19</v>
      </c>
      <c r="BW18" s="1836"/>
      <c r="BX18" s="1837"/>
      <c r="BY18" s="1835">
        <v>19</v>
      </c>
      <c r="BZ18" s="1836"/>
      <c r="CA18" s="1837"/>
    </row>
    <row r="19" spans="1:79" s="1227" customFormat="1">
      <c r="A19" s="1807" t="s">
        <v>48</v>
      </c>
      <c r="B19" s="1808"/>
      <c r="C19" s="1811"/>
      <c r="D19" s="1803" t="s">
        <v>18</v>
      </c>
      <c r="E19" s="1804"/>
      <c r="F19" s="1797"/>
      <c r="G19" s="1798"/>
      <c r="H19" s="1230">
        <v>10.65</v>
      </c>
      <c r="I19" s="1229">
        <v>4.9280000000000001E-3</v>
      </c>
      <c r="J19" s="1228">
        <v>5.4880000000000007E-3</v>
      </c>
      <c r="K19" s="1230">
        <v>14.85</v>
      </c>
      <c r="L19" s="1229">
        <v>6.4480000000000006E-3</v>
      </c>
      <c r="M19" s="1228">
        <v>8.0160000000000006E-3</v>
      </c>
      <c r="N19" s="1230">
        <v>14.28</v>
      </c>
      <c r="O19" s="1229">
        <v>6.2399999999999999E-3</v>
      </c>
      <c r="P19" s="1228">
        <v>7.6799999999999993E-3</v>
      </c>
      <c r="Q19" s="1230">
        <v>10.74</v>
      </c>
      <c r="R19" s="1229">
        <v>4.9760000000000004E-3</v>
      </c>
      <c r="S19" s="1228">
        <v>5.5359999999999993E-3</v>
      </c>
      <c r="T19" s="1230">
        <v>16</v>
      </c>
      <c r="U19" s="1229">
        <v>6.8479999999999999E-3</v>
      </c>
      <c r="V19" s="1228">
        <v>8.7200000000000003E-3</v>
      </c>
      <c r="W19" s="1230">
        <v>13.37</v>
      </c>
      <c r="X19" s="1229">
        <v>5.9199999999999999E-3</v>
      </c>
      <c r="Y19" s="1228">
        <v>7.1200000000000005E-3</v>
      </c>
      <c r="Z19" s="1230">
        <v>10.37</v>
      </c>
      <c r="AA19" s="1229">
        <v>4.7999999999999996E-3</v>
      </c>
      <c r="AB19" s="1228">
        <v>5.3440000000000007E-3</v>
      </c>
      <c r="AC19" s="1230">
        <v>17.16</v>
      </c>
      <c r="AD19" s="1229">
        <v>7.2320000000000006E-3</v>
      </c>
      <c r="AE19" s="1228">
        <v>9.4399999999999987E-3</v>
      </c>
      <c r="AF19" s="1230">
        <v>12.83</v>
      </c>
      <c r="AG19" s="1229">
        <v>5.7279999999999996E-3</v>
      </c>
      <c r="AH19" s="1228">
        <v>6.7999999999999996E-3</v>
      </c>
      <c r="AI19" s="1230">
        <v>12.03</v>
      </c>
      <c r="AJ19" s="1229">
        <v>5.4880000000000007E-3</v>
      </c>
      <c r="AK19" s="1228">
        <v>6.2720000000000007E-3</v>
      </c>
      <c r="AL19" s="1230">
        <v>18.100000000000001</v>
      </c>
      <c r="AM19" s="1229">
        <v>7.5839999999999996E-3</v>
      </c>
      <c r="AN19" s="1228">
        <v>9.9839999999999998E-3</v>
      </c>
      <c r="AO19" s="1230">
        <v>11.07</v>
      </c>
      <c r="AP19" s="1229">
        <v>5.1359999999999999E-3</v>
      </c>
      <c r="AQ19" s="1228">
        <v>5.6959999999999997E-3</v>
      </c>
      <c r="AR19" s="1230">
        <v>13.77</v>
      </c>
      <c r="AS19" s="1229">
        <v>6.0159999999999996E-3</v>
      </c>
      <c r="AT19" s="1228">
        <v>7.4080000000000005E-3</v>
      </c>
      <c r="AU19" s="1230">
        <v>16.579999999999998</v>
      </c>
      <c r="AV19" s="1229">
        <v>7.0879999999999997E-3</v>
      </c>
      <c r="AW19" s="1228">
        <v>9.0399999999999994E-3</v>
      </c>
      <c r="AX19" s="1230">
        <v>10.55</v>
      </c>
      <c r="AY19" s="1229">
        <v>4.8799999999999998E-3</v>
      </c>
      <c r="AZ19" s="1228">
        <v>5.4400000000000004E-3</v>
      </c>
      <c r="BA19" s="1230">
        <v>14.58</v>
      </c>
      <c r="BB19" s="1229">
        <v>6.4480000000000006E-3</v>
      </c>
      <c r="BC19" s="1228">
        <v>7.7759999999999999E-3</v>
      </c>
      <c r="BD19" s="1230">
        <v>15.83</v>
      </c>
      <c r="BE19" s="1229">
        <v>6.7520000000000002E-3</v>
      </c>
      <c r="BF19" s="1228">
        <v>8.6400000000000001E-3</v>
      </c>
      <c r="BG19" s="1230">
        <v>10.54</v>
      </c>
      <c r="BH19" s="1229">
        <v>4.9439999999999996E-3</v>
      </c>
      <c r="BI19" s="1228">
        <v>5.3760000000000006E-3</v>
      </c>
      <c r="BJ19" s="1230">
        <v>17.02</v>
      </c>
      <c r="BK19" s="1229">
        <v>7.2320000000000006E-3</v>
      </c>
      <c r="BL19" s="1228">
        <v>9.3119999999999991E-3</v>
      </c>
      <c r="BM19" s="1230">
        <v>14.16</v>
      </c>
      <c r="BN19" s="1229">
        <v>6.208E-3</v>
      </c>
      <c r="BO19" s="1228">
        <v>7.6E-3</v>
      </c>
      <c r="BP19" s="1230">
        <v>11.04</v>
      </c>
      <c r="BQ19" s="1229">
        <v>5.1200000000000004E-3</v>
      </c>
      <c r="BR19" s="1228">
        <v>5.6799999999999993E-3</v>
      </c>
      <c r="BS19" s="1230">
        <v>18.52</v>
      </c>
      <c r="BT19" s="1229">
        <v>7.7759999999999999E-3</v>
      </c>
      <c r="BU19" s="1228">
        <v>1.0208E-2</v>
      </c>
      <c r="BV19" s="1230">
        <v>11.78</v>
      </c>
      <c r="BW19" s="1229">
        <v>5.3920000000000001E-3</v>
      </c>
      <c r="BX19" s="1228">
        <v>6.1279999999999998E-3</v>
      </c>
      <c r="BY19" s="1230">
        <v>12.48</v>
      </c>
      <c r="BZ19" s="1229">
        <v>5.6319999999999999E-3</v>
      </c>
      <c r="CA19" s="1228">
        <v>6.5599999999999999E-3</v>
      </c>
    </row>
    <row r="20" spans="1:79" s="1227" customFormat="1" ht="13.8" thickBot="1">
      <c r="A20" s="1809"/>
      <c r="B20" s="1810"/>
      <c r="C20" s="1812"/>
      <c r="D20" s="1805" t="s">
        <v>22</v>
      </c>
      <c r="E20" s="1806"/>
      <c r="F20" s="1799"/>
      <c r="G20" s="1800"/>
      <c r="H20" s="1832">
        <v>0.4</v>
      </c>
      <c r="I20" s="1833"/>
      <c r="J20" s="1834"/>
      <c r="K20" s="1832">
        <v>0.4</v>
      </c>
      <c r="L20" s="1833"/>
      <c r="M20" s="1834"/>
      <c r="N20" s="1832">
        <v>0.4</v>
      </c>
      <c r="O20" s="1833"/>
      <c r="P20" s="1834"/>
      <c r="Q20" s="1832">
        <v>0.4</v>
      </c>
      <c r="R20" s="1833"/>
      <c r="S20" s="1834"/>
      <c r="T20" s="1832">
        <v>0.4</v>
      </c>
      <c r="U20" s="1833"/>
      <c r="V20" s="1834"/>
      <c r="W20" s="1832">
        <v>0.4</v>
      </c>
      <c r="X20" s="1833"/>
      <c r="Y20" s="1834"/>
      <c r="Z20" s="1832">
        <v>0.4</v>
      </c>
      <c r="AA20" s="1833"/>
      <c r="AB20" s="1834"/>
      <c r="AC20" s="1832">
        <v>0.4</v>
      </c>
      <c r="AD20" s="1833"/>
      <c r="AE20" s="1834"/>
      <c r="AF20" s="1832">
        <v>0.4</v>
      </c>
      <c r="AG20" s="1833"/>
      <c r="AH20" s="1834"/>
      <c r="AI20" s="1832">
        <v>0.4</v>
      </c>
      <c r="AJ20" s="1833"/>
      <c r="AK20" s="1834"/>
      <c r="AL20" s="1832">
        <v>0.4</v>
      </c>
      <c r="AM20" s="1833"/>
      <c r="AN20" s="1834"/>
      <c r="AO20" s="1832">
        <v>0.4</v>
      </c>
      <c r="AP20" s="1833"/>
      <c r="AQ20" s="1834"/>
      <c r="AR20" s="1832">
        <v>0.4</v>
      </c>
      <c r="AS20" s="1833"/>
      <c r="AT20" s="1834"/>
      <c r="AU20" s="1832">
        <v>0.4</v>
      </c>
      <c r="AV20" s="1833"/>
      <c r="AW20" s="1834"/>
      <c r="AX20" s="1832">
        <v>0.4</v>
      </c>
      <c r="AY20" s="1833"/>
      <c r="AZ20" s="1834"/>
      <c r="BA20" s="1832">
        <v>0.4</v>
      </c>
      <c r="BB20" s="1833"/>
      <c r="BC20" s="1834"/>
      <c r="BD20" s="1832">
        <v>0.4</v>
      </c>
      <c r="BE20" s="1833"/>
      <c r="BF20" s="1834"/>
      <c r="BG20" s="1832">
        <v>0.4</v>
      </c>
      <c r="BH20" s="1833"/>
      <c r="BI20" s="1834"/>
      <c r="BJ20" s="1832">
        <v>0.4</v>
      </c>
      <c r="BK20" s="1833"/>
      <c r="BL20" s="1834"/>
      <c r="BM20" s="1832">
        <v>0.4</v>
      </c>
      <c r="BN20" s="1833"/>
      <c r="BO20" s="1834"/>
      <c r="BP20" s="1832">
        <v>0.4</v>
      </c>
      <c r="BQ20" s="1833"/>
      <c r="BR20" s="1834"/>
      <c r="BS20" s="1832">
        <v>0.4</v>
      </c>
      <c r="BT20" s="1833"/>
      <c r="BU20" s="1834"/>
      <c r="BV20" s="1832">
        <v>0.4</v>
      </c>
      <c r="BW20" s="1833"/>
      <c r="BX20" s="1834"/>
      <c r="BY20" s="1832">
        <v>0.4</v>
      </c>
      <c r="BZ20" s="1833"/>
      <c r="CA20" s="1834"/>
    </row>
    <row r="21" spans="1:79" s="1227" customFormat="1">
      <c r="A21" s="1807" t="s">
        <v>49</v>
      </c>
      <c r="B21" s="1808"/>
      <c r="C21" s="1811"/>
      <c r="D21" s="1803" t="s">
        <v>18</v>
      </c>
      <c r="E21" s="1804"/>
      <c r="F21" s="1797"/>
      <c r="G21" s="1798"/>
      <c r="H21" s="1230">
        <v>5.69</v>
      </c>
      <c r="I21" s="1229">
        <v>1.6479999999999999E-3</v>
      </c>
      <c r="J21" s="1228">
        <v>3.5839999999999999E-3</v>
      </c>
      <c r="K21" s="1230">
        <v>5.52</v>
      </c>
      <c r="L21" s="1229">
        <v>1.5680000000000002E-3</v>
      </c>
      <c r="M21" s="1228">
        <v>3.4879999999999998E-3</v>
      </c>
      <c r="N21" s="1230">
        <v>5.72</v>
      </c>
      <c r="O21" s="1229">
        <v>1.6639999999999999E-3</v>
      </c>
      <c r="P21" s="1228">
        <v>3.5999999999999999E-3</v>
      </c>
      <c r="Q21" s="1230">
        <v>5.58</v>
      </c>
      <c r="R21" s="1229">
        <v>1.6000000000000001E-3</v>
      </c>
      <c r="S21" s="1228">
        <v>3.5200000000000001E-3</v>
      </c>
      <c r="T21" s="1230">
        <v>5.67</v>
      </c>
      <c r="U21" s="1229">
        <v>1.6479999999999999E-3</v>
      </c>
      <c r="V21" s="1228">
        <v>3.568E-3</v>
      </c>
      <c r="W21" s="1230">
        <v>5.46</v>
      </c>
      <c r="X21" s="1229">
        <v>1.5680000000000002E-3</v>
      </c>
      <c r="Y21" s="1228">
        <v>3.4399999999999999E-3</v>
      </c>
      <c r="Z21" s="1230">
        <v>5.51</v>
      </c>
      <c r="AA21" s="1229">
        <v>1.616E-3</v>
      </c>
      <c r="AB21" s="1228">
        <v>3.4559999999999999E-3</v>
      </c>
      <c r="AC21" s="1230">
        <v>5.45</v>
      </c>
      <c r="AD21" s="1229">
        <v>1.5840000000000001E-3</v>
      </c>
      <c r="AE21" s="1228">
        <v>3.424E-3</v>
      </c>
      <c r="AF21" s="1230">
        <v>5.52</v>
      </c>
      <c r="AG21" s="1229">
        <v>1.6000000000000001E-3</v>
      </c>
      <c r="AH21" s="1228">
        <v>3.4719999999999998E-3</v>
      </c>
      <c r="AI21" s="1230">
        <v>5.6</v>
      </c>
      <c r="AJ21" s="1229">
        <v>1.632E-3</v>
      </c>
      <c r="AK21" s="1228">
        <v>3.5200000000000001E-3</v>
      </c>
      <c r="AL21" s="1230">
        <v>5.51</v>
      </c>
      <c r="AM21" s="1229">
        <v>1.5840000000000001E-3</v>
      </c>
      <c r="AN21" s="1228">
        <v>3.4719999999999998E-3</v>
      </c>
      <c r="AO21" s="1230">
        <v>5.63</v>
      </c>
      <c r="AP21" s="1229">
        <v>1.6479999999999999E-3</v>
      </c>
      <c r="AQ21" s="1228">
        <v>3.5360000000000001E-3</v>
      </c>
      <c r="AR21" s="1230">
        <v>5.44</v>
      </c>
      <c r="AS21" s="1229">
        <v>1.5680000000000002E-3</v>
      </c>
      <c r="AT21" s="1228">
        <v>3.424E-3</v>
      </c>
      <c r="AU21" s="1230">
        <v>5.58</v>
      </c>
      <c r="AV21" s="1229">
        <v>1.632E-3</v>
      </c>
      <c r="AW21" s="1228">
        <v>3.5040000000000002E-3</v>
      </c>
      <c r="AX21" s="1230">
        <v>5.35</v>
      </c>
      <c r="AY21" s="1229">
        <v>1.536E-3</v>
      </c>
      <c r="AZ21" s="1228">
        <v>3.3760000000000001E-3</v>
      </c>
      <c r="BA21" s="1230">
        <v>5.53</v>
      </c>
      <c r="BB21" s="1229">
        <v>1.616E-3</v>
      </c>
      <c r="BC21" s="1228">
        <v>3.4719999999999998E-3</v>
      </c>
      <c r="BD21" s="1230">
        <v>5.44</v>
      </c>
      <c r="BE21" s="1229">
        <v>1.5680000000000002E-3</v>
      </c>
      <c r="BF21" s="1228">
        <v>3.424E-3</v>
      </c>
      <c r="BG21" s="1230">
        <v>5.6</v>
      </c>
      <c r="BH21" s="1229">
        <v>1.632E-3</v>
      </c>
      <c r="BI21" s="1228">
        <v>3.5200000000000001E-3</v>
      </c>
      <c r="BJ21" s="1230">
        <v>5.49</v>
      </c>
      <c r="BK21" s="1229">
        <v>1.5840000000000001E-3</v>
      </c>
      <c r="BL21" s="1228">
        <v>3.4559999999999999E-3</v>
      </c>
      <c r="BM21" s="1230">
        <v>5.57</v>
      </c>
      <c r="BN21" s="1229">
        <v>1.616E-3</v>
      </c>
      <c r="BO21" s="1228">
        <v>3.5040000000000002E-3</v>
      </c>
      <c r="BP21" s="1230">
        <v>5.54</v>
      </c>
      <c r="BQ21" s="1229">
        <v>1.6000000000000001E-3</v>
      </c>
      <c r="BR21" s="1228">
        <v>3.4879999999999998E-3</v>
      </c>
      <c r="BS21" s="1230">
        <v>5.67</v>
      </c>
      <c r="BT21" s="1229">
        <v>1.6479999999999999E-3</v>
      </c>
      <c r="BU21" s="1228">
        <v>3.568E-3</v>
      </c>
      <c r="BV21" s="1230">
        <v>5.61</v>
      </c>
      <c r="BW21" s="1229">
        <v>1.616E-3</v>
      </c>
      <c r="BX21" s="1228">
        <v>3.5360000000000001E-3</v>
      </c>
      <c r="BY21" s="1230">
        <v>5.75</v>
      </c>
      <c r="BZ21" s="1229">
        <v>1.6639999999999999E-3</v>
      </c>
      <c r="CA21" s="1228">
        <v>3.6160000000000003E-3</v>
      </c>
    </row>
    <row r="22" spans="1:79" s="1227" customFormat="1" ht="13.8" thickBot="1">
      <c r="A22" s="1809"/>
      <c r="B22" s="1810"/>
      <c r="C22" s="1812"/>
      <c r="D22" s="1805" t="s">
        <v>22</v>
      </c>
      <c r="E22" s="1806"/>
      <c r="F22" s="1799"/>
      <c r="G22" s="1800"/>
      <c r="H22" s="1832">
        <v>0.4</v>
      </c>
      <c r="I22" s="1833"/>
      <c r="J22" s="1834"/>
      <c r="K22" s="1832">
        <v>0.4</v>
      </c>
      <c r="L22" s="1833"/>
      <c r="M22" s="1834"/>
      <c r="N22" s="1832">
        <v>0.4</v>
      </c>
      <c r="O22" s="1833"/>
      <c r="P22" s="1834"/>
      <c r="Q22" s="1832">
        <v>0.4</v>
      </c>
      <c r="R22" s="1833"/>
      <c r="S22" s="1834"/>
      <c r="T22" s="1832">
        <v>0.4</v>
      </c>
      <c r="U22" s="1833"/>
      <c r="V22" s="1834"/>
      <c r="W22" s="1832">
        <v>0.4</v>
      </c>
      <c r="X22" s="1833"/>
      <c r="Y22" s="1834"/>
      <c r="Z22" s="1832">
        <v>0.4</v>
      </c>
      <c r="AA22" s="1833"/>
      <c r="AB22" s="1834"/>
      <c r="AC22" s="1832">
        <v>0.4</v>
      </c>
      <c r="AD22" s="1833"/>
      <c r="AE22" s="1834"/>
      <c r="AF22" s="1832">
        <v>0.4</v>
      </c>
      <c r="AG22" s="1833"/>
      <c r="AH22" s="1834"/>
      <c r="AI22" s="1832">
        <v>0.4</v>
      </c>
      <c r="AJ22" s="1833"/>
      <c r="AK22" s="1834"/>
      <c r="AL22" s="1832">
        <v>0.4</v>
      </c>
      <c r="AM22" s="1833"/>
      <c r="AN22" s="1834"/>
      <c r="AO22" s="1832">
        <v>0.4</v>
      </c>
      <c r="AP22" s="1833"/>
      <c r="AQ22" s="1834"/>
      <c r="AR22" s="1832">
        <v>0.4</v>
      </c>
      <c r="AS22" s="1833"/>
      <c r="AT22" s="1834"/>
      <c r="AU22" s="1832">
        <v>0.4</v>
      </c>
      <c r="AV22" s="1833"/>
      <c r="AW22" s="1834"/>
      <c r="AX22" s="1832">
        <v>0.4</v>
      </c>
      <c r="AY22" s="1833"/>
      <c r="AZ22" s="1834"/>
      <c r="BA22" s="1832">
        <v>0.4</v>
      </c>
      <c r="BB22" s="1833"/>
      <c r="BC22" s="1834"/>
      <c r="BD22" s="1832">
        <v>0.4</v>
      </c>
      <c r="BE22" s="1833"/>
      <c r="BF22" s="1834"/>
      <c r="BG22" s="1832">
        <v>0.4</v>
      </c>
      <c r="BH22" s="1833"/>
      <c r="BI22" s="1834"/>
      <c r="BJ22" s="1832">
        <v>0.4</v>
      </c>
      <c r="BK22" s="1833"/>
      <c r="BL22" s="1834"/>
      <c r="BM22" s="1832">
        <v>0.4</v>
      </c>
      <c r="BN22" s="1833"/>
      <c r="BO22" s="1834"/>
      <c r="BP22" s="1832">
        <v>0.4</v>
      </c>
      <c r="BQ22" s="1833"/>
      <c r="BR22" s="1834"/>
      <c r="BS22" s="1832">
        <v>0.4</v>
      </c>
      <c r="BT22" s="1833"/>
      <c r="BU22" s="1834"/>
      <c r="BV22" s="1832">
        <v>0.4</v>
      </c>
      <c r="BW22" s="1833"/>
      <c r="BX22" s="1834"/>
      <c r="BY22" s="1832">
        <v>0.4</v>
      </c>
      <c r="BZ22" s="1833"/>
      <c r="CA22" s="1834"/>
    </row>
    <row r="23" spans="1:79">
      <c r="A23" s="1707" t="s">
        <v>25</v>
      </c>
      <c r="B23" s="1707"/>
      <c r="C23" s="1708"/>
      <c r="D23" s="1711" t="s">
        <v>17</v>
      </c>
      <c r="E23" s="1712"/>
      <c r="F23" s="1712"/>
      <c r="G23" s="1789"/>
      <c r="H23" s="1226" t="s">
        <v>185</v>
      </c>
      <c r="I23" s="1225" t="s">
        <v>185</v>
      </c>
      <c r="J23" s="1224" t="s">
        <v>185</v>
      </c>
      <c r="K23" s="1226" t="s">
        <v>185</v>
      </c>
      <c r="L23" s="1225" t="s">
        <v>185</v>
      </c>
      <c r="M23" s="1224" t="s">
        <v>185</v>
      </c>
      <c r="N23" s="1226" t="s">
        <v>185</v>
      </c>
      <c r="O23" s="1225" t="s">
        <v>185</v>
      </c>
      <c r="P23" s="1224" t="s">
        <v>185</v>
      </c>
      <c r="Q23" s="1226" t="s">
        <v>185</v>
      </c>
      <c r="R23" s="1225" t="s">
        <v>185</v>
      </c>
      <c r="S23" s="1224" t="s">
        <v>185</v>
      </c>
      <c r="T23" s="1226" t="s">
        <v>185</v>
      </c>
      <c r="U23" s="1225" t="s">
        <v>185</v>
      </c>
      <c r="V23" s="1224" t="s">
        <v>185</v>
      </c>
      <c r="W23" s="1226" t="s">
        <v>185</v>
      </c>
      <c r="X23" s="1225" t="s">
        <v>185</v>
      </c>
      <c r="Y23" s="1224" t="s">
        <v>185</v>
      </c>
      <c r="Z23" s="1226" t="s">
        <v>185</v>
      </c>
      <c r="AA23" s="1225" t="s">
        <v>185</v>
      </c>
      <c r="AB23" s="1224" t="s">
        <v>185</v>
      </c>
      <c r="AC23" s="1226" t="s">
        <v>185</v>
      </c>
      <c r="AD23" s="1225" t="s">
        <v>185</v>
      </c>
      <c r="AE23" s="1224" t="s">
        <v>185</v>
      </c>
      <c r="AF23" s="1226" t="s">
        <v>185</v>
      </c>
      <c r="AG23" s="1225" t="s">
        <v>185</v>
      </c>
      <c r="AH23" s="1224" t="s">
        <v>185</v>
      </c>
      <c r="AI23" s="1226" t="s">
        <v>185</v>
      </c>
      <c r="AJ23" s="1225" t="s">
        <v>185</v>
      </c>
      <c r="AK23" s="1224" t="s">
        <v>185</v>
      </c>
      <c r="AL23" s="1226" t="s">
        <v>185</v>
      </c>
      <c r="AM23" s="1225" t="s">
        <v>185</v>
      </c>
      <c r="AN23" s="1224" t="s">
        <v>185</v>
      </c>
      <c r="AO23" s="1226" t="s">
        <v>185</v>
      </c>
      <c r="AP23" s="1225" t="s">
        <v>185</v>
      </c>
      <c r="AQ23" s="1224" t="s">
        <v>185</v>
      </c>
      <c r="AR23" s="1226" t="s">
        <v>185</v>
      </c>
      <c r="AS23" s="1225" t="s">
        <v>185</v>
      </c>
      <c r="AT23" s="1224" t="s">
        <v>185</v>
      </c>
      <c r="AU23" s="1226" t="s">
        <v>185</v>
      </c>
      <c r="AV23" s="1225" t="s">
        <v>185</v>
      </c>
      <c r="AW23" s="1224" t="s">
        <v>185</v>
      </c>
      <c r="AX23" s="1226" t="s">
        <v>185</v>
      </c>
      <c r="AY23" s="1225" t="s">
        <v>185</v>
      </c>
      <c r="AZ23" s="1224" t="s">
        <v>185</v>
      </c>
      <c r="BA23" s="1226" t="s">
        <v>185</v>
      </c>
      <c r="BB23" s="1225" t="s">
        <v>185</v>
      </c>
      <c r="BC23" s="1224" t="s">
        <v>185</v>
      </c>
      <c r="BD23" s="1226" t="s">
        <v>185</v>
      </c>
      <c r="BE23" s="1225" t="s">
        <v>185</v>
      </c>
      <c r="BF23" s="1224" t="s">
        <v>185</v>
      </c>
      <c r="BG23" s="1226" t="s">
        <v>185</v>
      </c>
      <c r="BH23" s="1225" t="s">
        <v>185</v>
      </c>
      <c r="BI23" s="1224" t="s">
        <v>185</v>
      </c>
      <c r="BJ23" s="1226" t="s">
        <v>185</v>
      </c>
      <c r="BK23" s="1225" t="s">
        <v>185</v>
      </c>
      <c r="BL23" s="1224" t="s">
        <v>185</v>
      </c>
      <c r="BM23" s="1226" t="s">
        <v>185</v>
      </c>
      <c r="BN23" s="1225" t="s">
        <v>185</v>
      </c>
      <c r="BO23" s="1224" t="s">
        <v>185</v>
      </c>
      <c r="BP23" s="1226" t="s">
        <v>185</v>
      </c>
      <c r="BQ23" s="1225" t="s">
        <v>185</v>
      </c>
      <c r="BR23" s="1224" t="s">
        <v>185</v>
      </c>
      <c r="BS23" s="1226" t="s">
        <v>185</v>
      </c>
      <c r="BT23" s="1225" t="s">
        <v>185</v>
      </c>
      <c r="BU23" s="1224" t="s">
        <v>185</v>
      </c>
      <c r="BV23" s="1226" t="s">
        <v>185</v>
      </c>
      <c r="BW23" s="1225" t="s">
        <v>185</v>
      </c>
      <c r="BX23" s="1224" t="s">
        <v>185</v>
      </c>
      <c r="BY23" s="1226" t="s">
        <v>185</v>
      </c>
      <c r="BZ23" s="1225" t="s">
        <v>185</v>
      </c>
      <c r="CA23" s="1224" t="s">
        <v>185</v>
      </c>
    </row>
    <row r="24" spans="1:79" ht="13.8" thickBot="1">
      <c r="A24" s="1709"/>
      <c r="B24" s="1709"/>
      <c r="C24" s="1710"/>
      <c r="D24" s="1713" t="s">
        <v>19</v>
      </c>
      <c r="E24" s="1714"/>
      <c r="F24" s="1714"/>
      <c r="G24" s="1790"/>
      <c r="H24" s="1223">
        <v>19.98</v>
      </c>
      <c r="I24" s="1222">
        <v>0.33417600000000003</v>
      </c>
      <c r="J24" s="1221">
        <v>0.12427200000000001</v>
      </c>
      <c r="K24" s="1223">
        <v>19.920000000000002</v>
      </c>
      <c r="L24" s="1222">
        <v>0.33231600000000006</v>
      </c>
      <c r="M24" s="1221">
        <v>0.125804</v>
      </c>
      <c r="N24" s="1223">
        <v>20.329999999999998</v>
      </c>
      <c r="O24" s="1222">
        <v>0.34000400000000003</v>
      </c>
      <c r="P24" s="1221">
        <v>0.12618000000000001</v>
      </c>
      <c r="Q24" s="1223">
        <v>20.420000000000002</v>
      </c>
      <c r="R24" s="1222">
        <v>0.34257599999999999</v>
      </c>
      <c r="S24" s="1221">
        <v>0.12365599999999999</v>
      </c>
      <c r="T24" s="1223">
        <v>24.93</v>
      </c>
      <c r="U24" s="1222">
        <v>0.41319600000000001</v>
      </c>
      <c r="V24" s="1221">
        <v>0.16468799999999997</v>
      </c>
      <c r="W24" s="1223">
        <v>27.28</v>
      </c>
      <c r="X24" s="1222">
        <v>0.458088</v>
      </c>
      <c r="Y24" s="1221">
        <v>0.16446</v>
      </c>
      <c r="Z24" s="1223">
        <v>28.880000000000003</v>
      </c>
      <c r="AA24" s="1222">
        <v>0.489116</v>
      </c>
      <c r="AB24" s="1221">
        <v>0.16149999999999998</v>
      </c>
      <c r="AC24" s="1223">
        <v>29.06</v>
      </c>
      <c r="AD24" s="1222">
        <v>0.50021599999999999</v>
      </c>
      <c r="AE24" s="1221">
        <v>0.13436399999999998</v>
      </c>
      <c r="AF24" s="1223">
        <v>28.65</v>
      </c>
      <c r="AG24" s="1222">
        <v>0.49182800000000004</v>
      </c>
      <c r="AH24" s="1221">
        <v>0.13867200000000002</v>
      </c>
      <c r="AI24" s="1223">
        <v>27.32</v>
      </c>
      <c r="AJ24" s="1222">
        <v>0.46822000000000003</v>
      </c>
      <c r="AK24" s="1221">
        <v>0.13489199999999998</v>
      </c>
      <c r="AL24" s="1223">
        <v>27.03</v>
      </c>
      <c r="AM24" s="1222">
        <v>0.46156799999999998</v>
      </c>
      <c r="AN24" s="1221">
        <v>0.13855600000000001</v>
      </c>
      <c r="AO24" s="1223">
        <v>25.869999999999997</v>
      </c>
      <c r="AP24" s="1222">
        <v>0.44148399999999999</v>
      </c>
      <c r="AQ24" s="1221">
        <v>0.134632</v>
      </c>
      <c r="AR24" s="1223">
        <v>26.67</v>
      </c>
      <c r="AS24" s="1222">
        <v>0.45488400000000001</v>
      </c>
      <c r="AT24" s="1221">
        <v>0.13833199999999998</v>
      </c>
      <c r="AU24" s="1223">
        <v>28.33</v>
      </c>
      <c r="AV24" s="1222">
        <v>0.48542000000000007</v>
      </c>
      <c r="AW24" s="1221">
        <v>0.13944400000000001</v>
      </c>
      <c r="AX24" s="1223">
        <v>30.119999999999997</v>
      </c>
      <c r="AY24" s="1222">
        <v>0.514316</v>
      </c>
      <c r="AZ24" s="1221">
        <v>0.17291599999999996</v>
      </c>
      <c r="BA24" s="1223">
        <v>31.89</v>
      </c>
      <c r="BB24" s="1222">
        <v>0.54446399999999995</v>
      </c>
      <c r="BC24" s="1221">
        <v>0.183448</v>
      </c>
      <c r="BD24" s="1223">
        <v>31.25</v>
      </c>
      <c r="BE24" s="1222">
        <v>0.53242</v>
      </c>
      <c r="BF24" s="1221">
        <v>0.18276400000000001</v>
      </c>
      <c r="BG24" s="1223">
        <v>30.37</v>
      </c>
      <c r="BH24" s="1222">
        <v>0.51807600000000009</v>
      </c>
      <c r="BI24" s="1221">
        <v>0.17569599999999996</v>
      </c>
      <c r="BJ24" s="1223">
        <v>31.21</v>
      </c>
      <c r="BK24" s="1222">
        <v>0.53261599999999998</v>
      </c>
      <c r="BL24" s="1221">
        <v>0.17956800000000001</v>
      </c>
      <c r="BM24" s="1223">
        <v>30.11</v>
      </c>
      <c r="BN24" s="1222">
        <v>0.513324</v>
      </c>
      <c r="BO24" s="1221">
        <v>0.175204</v>
      </c>
      <c r="BP24" s="1223">
        <v>29.25</v>
      </c>
      <c r="BQ24" s="1222">
        <v>0.49751999999999996</v>
      </c>
      <c r="BR24" s="1221">
        <v>0.17326800000000001</v>
      </c>
      <c r="BS24" s="1223">
        <v>28.33</v>
      </c>
      <c r="BT24" s="1222">
        <v>0.47742399999999996</v>
      </c>
      <c r="BU24" s="1221">
        <v>0.179976</v>
      </c>
      <c r="BV24" s="1223">
        <v>24.03</v>
      </c>
      <c r="BW24" s="1222">
        <v>0.41110800000000003</v>
      </c>
      <c r="BX24" s="1221">
        <v>0.135964</v>
      </c>
      <c r="BY24" s="1223">
        <v>21.52</v>
      </c>
      <c r="BZ24" s="1222">
        <v>0.36549600000000004</v>
      </c>
      <c r="CA24" s="1221">
        <v>0.12897600000000001</v>
      </c>
    </row>
    <row r="25" spans="1:79">
      <c r="A25" s="1220" t="s">
        <v>396</v>
      </c>
      <c r="B25" s="1219"/>
      <c r="C25" s="1218">
        <f>(I8+L8+O8+R8+U8+X8+AA8+AD8+AG8+AJ8+AM8+AP8+AS8+AV8+AY8+BB8+BE8+BH8+BK8+BN8+BQ8+BT8+BW8+BZ8)/SQRT((I8+L8+O8+R8+U8+X8+AA8+AD8+AG8+AJ8+AM8+AP8+AS8+AV8+AY8+BB8+BE8+BH8+BK8+BN8+BQ8+BT8+BW8+BZ8)^2+(J8+M8+P8+S8+V8+Y8+AB8+AE8+AH8+AK8+AN8+AQ8+AT8+AW8+BC8+AZ8+BF8+BI8+BL8+BO8+BR8+BU8+BX8+CA8)^2)</f>
        <v>0.93068420806756069</v>
      </c>
      <c r="D25" s="1217" t="s">
        <v>383</v>
      </c>
      <c r="E25" s="1715">
        <f>(J8+M8+P8+S8+V8+Y8+AB8+AE8+AH8+AK8+AN8+AQ8+AT8+AW8+BC8+AZ8+BF8+BI8+BL8+BO8+BR8+BU8+BX8+CA8)/(I8+L8+O8+R8+U8+X8+AA8+AD8+AG8+AJ8+AM8+AP8+AS8+AV8+AY8+BB8+BE8+BH8+BK8+BN8+BQ8+BT8+BW8+BZ8)</f>
        <v>0.39306952329144168</v>
      </c>
      <c r="F25" s="1715"/>
      <c r="G25" s="1098"/>
      <c r="H25" s="1095"/>
      <c r="I25" s="1096"/>
      <c r="J25" s="1098"/>
      <c r="K25" s="1095"/>
      <c r="L25" s="1096"/>
      <c r="M25" s="1098"/>
      <c r="N25" s="1095"/>
      <c r="O25" s="1096"/>
      <c r="P25" s="1098"/>
      <c r="Q25" s="1095"/>
      <c r="R25" s="1096"/>
      <c r="S25" s="1098"/>
      <c r="T25" s="1095"/>
      <c r="U25" s="1096"/>
      <c r="V25" s="1098"/>
      <c r="W25" s="1095"/>
      <c r="X25" s="1096"/>
      <c r="Y25" s="1098"/>
      <c r="Z25" s="1096"/>
      <c r="AA25" s="1096"/>
      <c r="AB25" s="1096"/>
      <c r="AC25" s="1095"/>
      <c r="AD25" s="1096"/>
      <c r="AE25" s="1098"/>
      <c r="AF25" s="1095"/>
      <c r="AG25" s="1096"/>
      <c r="AH25" s="1098"/>
      <c r="AI25" s="1095"/>
      <c r="AJ25" s="1096"/>
      <c r="AK25" s="1098"/>
      <c r="AL25" s="1095"/>
      <c r="AM25" s="1096"/>
      <c r="AN25" s="1098"/>
      <c r="AO25" s="1095"/>
      <c r="AP25" s="1096"/>
      <c r="AQ25" s="1098"/>
      <c r="AR25" s="1095"/>
      <c r="AS25" s="1096"/>
      <c r="AT25" s="1098"/>
      <c r="AU25" s="1095"/>
      <c r="AV25" s="1096"/>
      <c r="AW25" s="1098"/>
      <c r="AX25" s="1096"/>
      <c r="AY25" s="1096"/>
      <c r="AZ25" s="1096"/>
      <c r="BA25" s="1095"/>
      <c r="BB25" s="1096"/>
      <c r="BC25" s="1098"/>
      <c r="BD25" s="1095"/>
      <c r="BE25" s="1096"/>
      <c r="BF25" s="1098"/>
      <c r="BG25" s="1096"/>
      <c r="BH25" s="1096"/>
      <c r="BI25" s="1098"/>
      <c r="BJ25" s="1096"/>
      <c r="BK25" s="1096"/>
      <c r="BL25" s="1098"/>
      <c r="BM25" s="1095"/>
      <c r="BN25" s="1096"/>
      <c r="BO25" s="1098"/>
      <c r="BP25" s="1095"/>
      <c r="BQ25" s="1096"/>
      <c r="BR25" s="1098"/>
      <c r="BS25" s="1096"/>
      <c r="BT25" s="1096"/>
      <c r="BU25" s="1098"/>
      <c r="BV25" s="1096"/>
      <c r="BW25" s="1096"/>
      <c r="BX25" s="1098"/>
      <c r="BY25" s="1095"/>
      <c r="BZ25" s="1096"/>
      <c r="CA25" s="1098"/>
    </row>
    <row r="26" spans="1:79" ht="13.8" thickBot="1">
      <c r="A26" s="1216" t="s">
        <v>395</v>
      </c>
      <c r="B26" s="1215"/>
      <c r="C26" s="1214">
        <f>(I14+L14+O14+R14+U14+X14+AA14+AD14+AG14+AJ14+AM14+AP14+AS14+AV14+AY14+BB14+BE14+BH14+BK14+BN14+BQ14+BT14+BW14+BZ14)/SQRT((I14+L14+O14+R14+U14+X14+AA14+AD14+AG14+AJ14+AM14+AP14+AS14+AV14+AY14+BB14+BE14+BH14+BK14+BN14+BQ14+BT14+BW14+BZ14)^2+(J14+M14+P14+S14+V14+Y14+AB14+AE14+AH14+AK14+AN14+AQ14+AT14+AW14+BC14+AZ14+BF14+BI14+BL14+BO14+BR14+BU14+BX14+CA14)^2)</f>
        <v>0.95020554060428397</v>
      </c>
      <c r="D26" s="1213" t="s">
        <v>383</v>
      </c>
      <c r="E26" s="1716">
        <f>(J14+M14+P14+S14+V14+Y14+AB14+AE14+AH14+AK14+AN14+AQ14+AT14+AW14+BC14+AZ14+BF14+BI14+BL14+BO14+BR14+BU14+BX14+CA14)/(I14+L14+O14+R14+U14+X14+AA14+AD14+AG14+AJ14+AM14+AP14+AS14+AV14+AY14+BB14+BE14+BH14+BK14+BN14+BQ14+BT14+BW14+BZ14)</f>
        <v>0.32795416092584734</v>
      </c>
      <c r="F26" s="1716"/>
      <c r="G26" s="1088"/>
      <c r="H26" s="1090"/>
      <c r="I26" s="1089"/>
      <c r="J26" s="1088"/>
      <c r="K26" s="1090"/>
      <c r="L26" s="1089"/>
      <c r="M26" s="1088"/>
      <c r="N26" s="1090"/>
      <c r="O26" s="1089"/>
      <c r="P26" s="1088"/>
      <c r="Q26" s="1090"/>
      <c r="R26" s="1089"/>
      <c r="S26" s="1088"/>
      <c r="T26" s="1090"/>
      <c r="U26" s="1089"/>
      <c r="V26" s="1088"/>
      <c r="W26" s="1090"/>
      <c r="X26" s="1089"/>
      <c r="Y26" s="1088"/>
      <c r="Z26" s="1089"/>
      <c r="AA26" s="1089"/>
      <c r="AB26" s="1089"/>
      <c r="AC26" s="1090"/>
      <c r="AD26" s="1089"/>
      <c r="AE26" s="1088"/>
      <c r="AF26" s="1090"/>
      <c r="AG26" s="1089"/>
      <c r="AH26" s="1088"/>
      <c r="AI26" s="1090"/>
      <c r="AJ26" s="1089"/>
      <c r="AK26" s="1088"/>
      <c r="AL26" s="1090"/>
      <c r="AM26" s="1089"/>
      <c r="AN26" s="1088"/>
      <c r="AO26" s="1090"/>
      <c r="AP26" s="1089"/>
      <c r="AQ26" s="1088"/>
      <c r="AR26" s="1090"/>
      <c r="AS26" s="1089"/>
      <c r="AT26" s="1088"/>
      <c r="AU26" s="1090"/>
      <c r="AV26" s="1089"/>
      <c r="AW26" s="1088"/>
      <c r="AX26" s="1089"/>
      <c r="AY26" s="1089"/>
      <c r="AZ26" s="1089"/>
      <c r="BA26" s="1090"/>
      <c r="BB26" s="1089"/>
      <c r="BC26" s="1088"/>
      <c r="BD26" s="1090"/>
      <c r="BE26" s="1089"/>
      <c r="BF26" s="1088"/>
      <c r="BG26" s="1089"/>
      <c r="BH26" s="1089"/>
      <c r="BI26" s="1088"/>
      <c r="BJ26" s="1089"/>
      <c r="BK26" s="1089"/>
      <c r="BL26" s="1088"/>
      <c r="BM26" s="1090"/>
      <c r="BN26" s="1089"/>
      <c r="BO26" s="1088"/>
      <c r="BP26" s="1090"/>
      <c r="BQ26" s="1089"/>
      <c r="BR26" s="1088"/>
      <c r="BS26" s="1089"/>
      <c r="BT26" s="1089"/>
      <c r="BU26" s="1088"/>
      <c r="BV26" s="1089"/>
      <c r="BW26" s="1089"/>
      <c r="BX26" s="1088"/>
      <c r="BY26" s="1090"/>
      <c r="BZ26" s="1089"/>
      <c r="CA26" s="1088"/>
    </row>
    <row r="27" spans="1:79">
      <c r="A27" s="1717" t="s">
        <v>28</v>
      </c>
      <c r="B27" s="1718"/>
      <c r="C27" s="1719"/>
      <c r="D27" s="1720" t="s">
        <v>29</v>
      </c>
      <c r="E27" s="1721"/>
      <c r="F27" s="1722" t="s">
        <v>30</v>
      </c>
      <c r="G27" s="1723"/>
      <c r="H27" s="1087" t="s">
        <v>9</v>
      </c>
      <c r="I27" s="1086" t="s">
        <v>10</v>
      </c>
      <c r="J27" s="1085" t="s">
        <v>11</v>
      </c>
      <c r="K27" s="1087" t="s">
        <v>9</v>
      </c>
      <c r="L27" s="1086" t="s">
        <v>10</v>
      </c>
      <c r="M27" s="1085" t="s">
        <v>11</v>
      </c>
      <c r="N27" s="1087" t="s">
        <v>9</v>
      </c>
      <c r="O27" s="1086" t="s">
        <v>10</v>
      </c>
      <c r="P27" s="1085" t="s">
        <v>11</v>
      </c>
      <c r="Q27" s="1087" t="s">
        <v>9</v>
      </c>
      <c r="R27" s="1086" t="s">
        <v>10</v>
      </c>
      <c r="S27" s="1085" t="s">
        <v>11</v>
      </c>
      <c r="T27" s="1087" t="s">
        <v>9</v>
      </c>
      <c r="U27" s="1086" t="s">
        <v>10</v>
      </c>
      <c r="V27" s="1085" t="s">
        <v>11</v>
      </c>
      <c r="W27" s="1087" t="s">
        <v>9</v>
      </c>
      <c r="X27" s="1086" t="s">
        <v>10</v>
      </c>
      <c r="Y27" s="1085" t="s">
        <v>11</v>
      </c>
      <c r="Z27" s="1121" t="s">
        <v>9</v>
      </c>
      <c r="AA27" s="1086" t="s">
        <v>10</v>
      </c>
      <c r="AB27" s="1119" t="s">
        <v>11</v>
      </c>
      <c r="AC27" s="1087" t="s">
        <v>9</v>
      </c>
      <c r="AD27" s="1086" t="s">
        <v>10</v>
      </c>
      <c r="AE27" s="1085" t="s">
        <v>11</v>
      </c>
      <c r="AF27" s="1087" t="s">
        <v>9</v>
      </c>
      <c r="AG27" s="1086" t="s">
        <v>10</v>
      </c>
      <c r="AH27" s="1085" t="s">
        <v>11</v>
      </c>
      <c r="AI27" s="1087" t="s">
        <v>9</v>
      </c>
      <c r="AJ27" s="1086" t="s">
        <v>10</v>
      </c>
      <c r="AK27" s="1085" t="s">
        <v>11</v>
      </c>
      <c r="AL27" s="1087" t="s">
        <v>9</v>
      </c>
      <c r="AM27" s="1086" t="s">
        <v>10</v>
      </c>
      <c r="AN27" s="1085" t="s">
        <v>11</v>
      </c>
      <c r="AO27" s="1087" t="s">
        <v>9</v>
      </c>
      <c r="AP27" s="1086" t="s">
        <v>10</v>
      </c>
      <c r="AQ27" s="1085" t="s">
        <v>11</v>
      </c>
      <c r="AR27" s="1087" t="s">
        <v>9</v>
      </c>
      <c r="AS27" s="1086" t="s">
        <v>10</v>
      </c>
      <c r="AT27" s="1085" t="s">
        <v>11</v>
      </c>
      <c r="AU27" s="1087" t="s">
        <v>9</v>
      </c>
      <c r="AV27" s="1086" t="s">
        <v>10</v>
      </c>
      <c r="AW27" s="1085" t="s">
        <v>11</v>
      </c>
      <c r="AX27" s="1121" t="s">
        <v>9</v>
      </c>
      <c r="AY27" s="1086" t="s">
        <v>10</v>
      </c>
      <c r="AZ27" s="1119" t="s">
        <v>11</v>
      </c>
      <c r="BA27" s="1087" t="s">
        <v>9</v>
      </c>
      <c r="BB27" s="1086" t="s">
        <v>10</v>
      </c>
      <c r="BC27" s="1085" t="s">
        <v>11</v>
      </c>
      <c r="BD27" s="1087" t="s">
        <v>9</v>
      </c>
      <c r="BE27" s="1086" t="s">
        <v>10</v>
      </c>
      <c r="BF27" s="1085" t="s">
        <v>11</v>
      </c>
      <c r="BG27" s="1121" t="s">
        <v>9</v>
      </c>
      <c r="BH27" s="1086" t="s">
        <v>10</v>
      </c>
      <c r="BI27" s="1085" t="s">
        <v>11</v>
      </c>
      <c r="BJ27" s="1087" t="s">
        <v>9</v>
      </c>
      <c r="BK27" s="1086" t="s">
        <v>10</v>
      </c>
      <c r="BL27" s="1085" t="s">
        <v>11</v>
      </c>
      <c r="BM27" s="1087" t="s">
        <v>9</v>
      </c>
      <c r="BN27" s="1086" t="s">
        <v>10</v>
      </c>
      <c r="BO27" s="1085" t="s">
        <v>11</v>
      </c>
      <c r="BP27" s="1087" t="s">
        <v>9</v>
      </c>
      <c r="BQ27" s="1086" t="s">
        <v>10</v>
      </c>
      <c r="BR27" s="1085" t="s">
        <v>11</v>
      </c>
      <c r="BS27" s="1087" t="s">
        <v>9</v>
      </c>
      <c r="BT27" s="1086" t="s">
        <v>10</v>
      </c>
      <c r="BU27" s="1085" t="s">
        <v>11</v>
      </c>
      <c r="BV27" s="1087" t="s">
        <v>9</v>
      </c>
      <c r="BW27" s="1086" t="s">
        <v>10</v>
      </c>
      <c r="BX27" s="1085" t="s">
        <v>11</v>
      </c>
      <c r="BY27" s="1087" t="s">
        <v>9</v>
      </c>
      <c r="BZ27" s="1086" t="s">
        <v>10</v>
      </c>
      <c r="CA27" s="1085" t="s">
        <v>11</v>
      </c>
    </row>
    <row r="28" spans="1:79" ht="13.8" thickBot="1">
      <c r="A28" s="1705" t="s">
        <v>394</v>
      </c>
      <c r="B28" s="1705"/>
      <c r="C28" s="1706"/>
      <c r="D28" s="1212" t="s">
        <v>32</v>
      </c>
      <c r="E28" s="1212" t="s">
        <v>33</v>
      </c>
      <c r="F28" s="1212" t="s">
        <v>32</v>
      </c>
      <c r="G28" s="1211" t="s">
        <v>33</v>
      </c>
      <c r="H28" s="1082" t="s">
        <v>14</v>
      </c>
      <c r="I28" s="1081" t="s">
        <v>15</v>
      </c>
      <c r="J28" s="1080" t="s">
        <v>70</v>
      </c>
      <c r="K28" s="1082" t="s">
        <v>14</v>
      </c>
      <c r="L28" s="1081" t="s">
        <v>15</v>
      </c>
      <c r="M28" s="1080" t="s">
        <v>70</v>
      </c>
      <c r="N28" s="1082" t="s">
        <v>14</v>
      </c>
      <c r="O28" s="1081" t="s">
        <v>15</v>
      </c>
      <c r="P28" s="1080" t="s">
        <v>70</v>
      </c>
      <c r="Q28" s="1082" t="s">
        <v>14</v>
      </c>
      <c r="R28" s="1081" t="s">
        <v>15</v>
      </c>
      <c r="S28" s="1080" t="s">
        <v>70</v>
      </c>
      <c r="T28" s="1082" t="s">
        <v>14</v>
      </c>
      <c r="U28" s="1081" t="s">
        <v>15</v>
      </c>
      <c r="V28" s="1080" t="s">
        <v>70</v>
      </c>
      <c r="W28" s="1082" t="s">
        <v>14</v>
      </c>
      <c r="X28" s="1081" t="s">
        <v>15</v>
      </c>
      <c r="Y28" s="1080" t="s">
        <v>70</v>
      </c>
      <c r="Z28" s="1209" t="s">
        <v>14</v>
      </c>
      <c r="AA28" s="1081" t="s">
        <v>15</v>
      </c>
      <c r="AB28" s="1210" t="s">
        <v>70</v>
      </c>
      <c r="AC28" s="1082" t="s">
        <v>14</v>
      </c>
      <c r="AD28" s="1081" t="s">
        <v>15</v>
      </c>
      <c r="AE28" s="1080" t="s">
        <v>70</v>
      </c>
      <c r="AF28" s="1082" t="s">
        <v>14</v>
      </c>
      <c r="AG28" s="1081" t="s">
        <v>15</v>
      </c>
      <c r="AH28" s="1080" t="s">
        <v>70</v>
      </c>
      <c r="AI28" s="1082" t="s">
        <v>14</v>
      </c>
      <c r="AJ28" s="1081" t="s">
        <v>15</v>
      </c>
      <c r="AK28" s="1080" t="s">
        <v>70</v>
      </c>
      <c r="AL28" s="1082" t="s">
        <v>14</v>
      </c>
      <c r="AM28" s="1081" t="s">
        <v>15</v>
      </c>
      <c r="AN28" s="1080" t="s">
        <v>70</v>
      </c>
      <c r="AO28" s="1082" t="s">
        <v>14</v>
      </c>
      <c r="AP28" s="1081" t="s">
        <v>15</v>
      </c>
      <c r="AQ28" s="1080" t="s">
        <v>70</v>
      </c>
      <c r="AR28" s="1082" t="s">
        <v>14</v>
      </c>
      <c r="AS28" s="1081" t="s">
        <v>15</v>
      </c>
      <c r="AT28" s="1080" t="s">
        <v>70</v>
      </c>
      <c r="AU28" s="1082" t="s">
        <v>14</v>
      </c>
      <c r="AV28" s="1081" t="s">
        <v>15</v>
      </c>
      <c r="AW28" s="1080" t="s">
        <v>70</v>
      </c>
      <c r="AX28" s="1209" t="s">
        <v>14</v>
      </c>
      <c r="AY28" s="1081" t="s">
        <v>15</v>
      </c>
      <c r="AZ28" s="1210" t="s">
        <v>70</v>
      </c>
      <c r="BA28" s="1082" t="s">
        <v>14</v>
      </c>
      <c r="BB28" s="1081" t="s">
        <v>15</v>
      </c>
      <c r="BC28" s="1080" t="s">
        <v>70</v>
      </c>
      <c r="BD28" s="1082" t="s">
        <v>14</v>
      </c>
      <c r="BE28" s="1081" t="s">
        <v>15</v>
      </c>
      <c r="BF28" s="1080" t="s">
        <v>70</v>
      </c>
      <c r="BG28" s="1209" t="s">
        <v>14</v>
      </c>
      <c r="BH28" s="1081" t="s">
        <v>15</v>
      </c>
      <c r="BI28" s="1080" t="s">
        <v>70</v>
      </c>
      <c r="BJ28" s="1082" t="s">
        <v>14</v>
      </c>
      <c r="BK28" s="1081" t="s">
        <v>15</v>
      </c>
      <c r="BL28" s="1080" t="s">
        <v>70</v>
      </c>
      <c r="BM28" s="1082" t="s">
        <v>14</v>
      </c>
      <c r="BN28" s="1081" t="s">
        <v>15</v>
      </c>
      <c r="BO28" s="1080" t="s">
        <v>70</v>
      </c>
      <c r="BP28" s="1082" t="s">
        <v>14</v>
      </c>
      <c r="BQ28" s="1081" t="s">
        <v>15</v>
      </c>
      <c r="BR28" s="1080" t="s">
        <v>70</v>
      </c>
      <c r="BS28" s="1082" t="s">
        <v>14</v>
      </c>
      <c r="BT28" s="1081" t="s">
        <v>15</v>
      </c>
      <c r="BU28" s="1080" t="s">
        <v>70</v>
      </c>
      <c r="BV28" s="1082" t="s">
        <v>14</v>
      </c>
      <c r="BW28" s="1081" t="s">
        <v>15</v>
      </c>
      <c r="BX28" s="1080" t="s">
        <v>70</v>
      </c>
      <c r="BY28" s="1082" t="s">
        <v>14</v>
      </c>
      <c r="BZ28" s="1081" t="s">
        <v>15</v>
      </c>
      <c r="CA28" s="1080" t="s">
        <v>70</v>
      </c>
    </row>
    <row r="29" spans="1:79" s="1191" customFormat="1">
      <c r="A29" s="1208" t="s">
        <v>393</v>
      </c>
      <c r="B29" s="1207"/>
      <c r="C29" s="1206"/>
      <c r="D29" s="1205"/>
      <c r="E29" s="1204"/>
      <c r="F29" s="1203"/>
      <c r="G29" s="1202"/>
      <c r="H29" s="1193">
        <v>1.47</v>
      </c>
      <c r="I29" s="1201">
        <v>2.5499999999999998E-2</v>
      </c>
      <c r="J29" s="1200">
        <v>6.0000000000000001E-3</v>
      </c>
      <c r="K29" s="1193">
        <v>1.45</v>
      </c>
      <c r="L29" s="1201">
        <v>2.52E-2</v>
      </c>
      <c r="M29" s="1200">
        <v>6.0000000000000001E-3</v>
      </c>
      <c r="N29" s="1193">
        <v>1.48</v>
      </c>
      <c r="O29" s="1201">
        <v>2.58E-2</v>
      </c>
      <c r="P29" s="1200">
        <v>6.0000000000000001E-3</v>
      </c>
      <c r="Q29" s="1193">
        <v>1.47</v>
      </c>
      <c r="R29" s="1201">
        <v>2.5499999999999998E-2</v>
      </c>
      <c r="S29" s="1200">
        <v>6.0000000000000001E-3</v>
      </c>
      <c r="T29" s="1193">
        <v>1.43</v>
      </c>
      <c r="U29" s="1201">
        <v>2.4899999999999999E-2</v>
      </c>
      <c r="V29" s="1200">
        <v>5.7000000000000002E-3</v>
      </c>
      <c r="W29" s="1193">
        <v>1.5</v>
      </c>
      <c r="X29" s="1201">
        <v>2.6100000000000002E-2</v>
      </c>
      <c r="Y29" s="1200">
        <v>5.7000000000000002E-3</v>
      </c>
      <c r="Z29" s="1193">
        <v>2.02</v>
      </c>
      <c r="AA29" s="1201">
        <v>3.4799999999999998E-2</v>
      </c>
      <c r="AB29" s="1200">
        <v>9.300000000000001E-3</v>
      </c>
      <c r="AC29" s="1193">
        <v>1.99</v>
      </c>
      <c r="AD29" s="1201">
        <v>3.4500000000000003E-2</v>
      </c>
      <c r="AE29" s="1200">
        <v>8.0999999999999996E-3</v>
      </c>
      <c r="AF29" s="1193">
        <v>1.98</v>
      </c>
      <c r="AG29" s="1201">
        <v>3.4200000000000001E-2</v>
      </c>
      <c r="AH29" s="1200">
        <v>8.6999999999999994E-3</v>
      </c>
      <c r="AI29" s="1193">
        <v>1.84</v>
      </c>
      <c r="AJ29" s="1201">
        <v>3.2100000000000004E-2</v>
      </c>
      <c r="AK29" s="1200">
        <v>6.6E-3</v>
      </c>
      <c r="AL29" s="1193">
        <v>1.76</v>
      </c>
      <c r="AM29" s="1201">
        <v>3.0899999999999997E-2</v>
      </c>
      <c r="AN29" s="1200">
        <v>6.0000000000000001E-3</v>
      </c>
      <c r="AO29" s="1193">
        <v>1.87</v>
      </c>
      <c r="AP29" s="1201">
        <v>3.2399999999999998E-2</v>
      </c>
      <c r="AQ29" s="1200">
        <v>8.0999999999999996E-3</v>
      </c>
      <c r="AR29" s="1193">
        <v>1.93</v>
      </c>
      <c r="AS29" s="1201">
        <v>3.3299999999999996E-2</v>
      </c>
      <c r="AT29" s="1200">
        <v>8.9999999999999993E-3</v>
      </c>
      <c r="AU29" s="1193">
        <v>1.96</v>
      </c>
      <c r="AV29" s="1201">
        <v>3.39E-2</v>
      </c>
      <c r="AW29" s="1200">
        <v>8.4000000000000012E-3</v>
      </c>
      <c r="AX29" s="1193">
        <v>1.72</v>
      </c>
      <c r="AY29" s="1201">
        <v>3.0600000000000002E-2</v>
      </c>
      <c r="AZ29" s="1200">
        <v>5.4000000000000003E-3</v>
      </c>
      <c r="BA29" s="1193">
        <v>1.72</v>
      </c>
      <c r="BB29" s="1201">
        <v>3.0600000000000002E-2</v>
      </c>
      <c r="BC29" s="1200">
        <v>5.4000000000000003E-3</v>
      </c>
      <c r="BD29" s="1193">
        <v>1.83</v>
      </c>
      <c r="BE29" s="1201">
        <v>3.2100000000000004E-2</v>
      </c>
      <c r="BF29" s="1200">
        <v>7.1999999999999998E-3</v>
      </c>
      <c r="BG29" s="1193">
        <v>1.85</v>
      </c>
      <c r="BH29" s="1201">
        <v>3.2399999999999998E-2</v>
      </c>
      <c r="BI29" s="1200">
        <v>8.0999999999999996E-3</v>
      </c>
      <c r="BJ29" s="1193">
        <v>1.84</v>
      </c>
      <c r="BK29" s="1201">
        <v>3.2100000000000004E-2</v>
      </c>
      <c r="BL29" s="1200">
        <v>8.4000000000000012E-3</v>
      </c>
      <c r="BM29" s="1193">
        <v>1.63</v>
      </c>
      <c r="BN29" s="1201">
        <v>2.8799999999999999E-2</v>
      </c>
      <c r="BO29" s="1200">
        <v>5.4000000000000003E-3</v>
      </c>
      <c r="BP29" s="1193">
        <v>1.61</v>
      </c>
      <c r="BQ29" s="1201">
        <v>2.8500000000000001E-2</v>
      </c>
      <c r="BR29" s="1200">
        <v>5.7000000000000002E-3</v>
      </c>
      <c r="BS29" s="1193">
        <v>1.56</v>
      </c>
      <c r="BT29" s="1201">
        <v>2.7600000000000003E-2</v>
      </c>
      <c r="BU29" s="1200">
        <v>5.7000000000000002E-3</v>
      </c>
      <c r="BV29" s="1193">
        <v>1.53</v>
      </c>
      <c r="BW29" s="1201">
        <v>2.7E-2</v>
      </c>
      <c r="BX29" s="1200">
        <v>5.7000000000000002E-3</v>
      </c>
      <c r="BY29" s="1193">
        <v>1.52</v>
      </c>
      <c r="BZ29" s="1201">
        <v>2.6699999999999998E-2</v>
      </c>
      <c r="CA29" s="1200">
        <v>6.3E-3</v>
      </c>
    </row>
    <row r="30" spans="1:79" s="1191" customFormat="1" ht="13.8" thickBot="1">
      <c r="A30" s="1199" t="s">
        <v>392</v>
      </c>
      <c r="B30" s="1198"/>
      <c r="C30" s="1197"/>
      <c r="D30" s="1195"/>
      <c r="E30" s="1196"/>
      <c r="F30" s="1195"/>
      <c r="G30" s="1194"/>
      <c r="H30" s="1193">
        <v>18.010000000000002</v>
      </c>
      <c r="I30" s="1192">
        <v>0.30210000000000004</v>
      </c>
      <c r="J30" s="1192">
        <v>0.10920000000000001</v>
      </c>
      <c r="K30" s="1193">
        <v>17.829999999999998</v>
      </c>
      <c r="L30" s="1192">
        <v>0.29910000000000003</v>
      </c>
      <c r="M30" s="1192">
        <v>0.10829999999999999</v>
      </c>
      <c r="N30" s="1193">
        <v>18.22</v>
      </c>
      <c r="O30" s="1192">
        <v>0.30630000000000002</v>
      </c>
      <c r="P30" s="1192">
        <v>0.10890000000000001</v>
      </c>
      <c r="Q30" s="1193">
        <v>18.440000000000001</v>
      </c>
      <c r="R30" s="1192">
        <v>0.3105</v>
      </c>
      <c r="S30" s="1192">
        <v>0.10859999999999999</v>
      </c>
      <c r="T30" s="1193">
        <v>22.82</v>
      </c>
      <c r="U30" s="1192">
        <v>0.37980000000000003</v>
      </c>
      <c r="V30" s="1192">
        <v>0.1467</v>
      </c>
      <c r="W30" s="1193">
        <v>25.2</v>
      </c>
      <c r="X30" s="1192">
        <v>0.42449999999999999</v>
      </c>
      <c r="Y30" s="1192">
        <v>0.1482</v>
      </c>
      <c r="Z30" s="1193">
        <v>26.36</v>
      </c>
      <c r="AA30" s="1192">
        <v>0.44789999999999996</v>
      </c>
      <c r="AB30" s="1192">
        <v>0.1434</v>
      </c>
      <c r="AC30" s="1193">
        <v>26.39</v>
      </c>
      <c r="AD30" s="1192">
        <v>0.45689999999999997</v>
      </c>
      <c r="AE30" s="1192">
        <v>0.1134</v>
      </c>
      <c r="AF30" s="1193">
        <v>26.12</v>
      </c>
      <c r="AG30" s="1192">
        <v>0.45030000000000003</v>
      </c>
      <c r="AH30" s="1192">
        <v>0.1197</v>
      </c>
      <c r="AI30" s="1193">
        <v>24.95</v>
      </c>
      <c r="AJ30" s="1192">
        <v>0.42899999999999999</v>
      </c>
      <c r="AK30" s="1192">
        <v>0.11849999999999999</v>
      </c>
      <c r="AL30" s="1193">
        <v>24.55</v>
      </c>
      <c r="AM30" s="1192">
        <v>0.42149999999999999</v>
      </c>
      <c r="AN30" s="1192">
        <v>0.1191</v>
      </c>
      <c r="AO30" s="1193">
        <v>23.49</v>
      </c>
      <c r="AP30" s="1192">
        <v>0.40229999999999999</v>
      </c>
      <c r="AQ30" s="1192">
        <v>0.1173</v>
      </c>
      <c r="AR30" s="1193">
        <v>24.14</v>
      </c>
      <c r="AS30" s="1192">
        <v>0.41399999999999998</v>
      </c>
      <c r="AT30" s="1192">
        <v>0.11849999999999999</v>
      </c>
      <c r="AU30" s="1193">
        <v>25.69</v>
      </c>
      <c r="AV30" s="1192">
        <v>0.44280000000000003</v>
      </c>
      <c r="AW30" s="1192">
        <v>0.11849999999999999</v>
      </c>
      <c r="AX30" s="1193">
        <v>27.92</v>
      </c>
      <c r="AY30" s="1192">
        <v>0.4773</v>
      </c>
      <c r="AZ30" s="1192">
        <v>0.15869999999999998</v>
      </c>
      <c r="BA30" s="1193">
        <v>29.57</v>
      </c>
      <c r="BB30" s="1192">
        <v>0.50580000000000003</v>
      </c>
      <c r="BC30" s="1192">
        <v>0.1668</v>
      </c>
      <c r="BD30" s="1193">
        <v>28.78</v>
      </c>
      <c r="BE30" s="1192">
        <v>0.49199999999999999</v>
      </c>
      <c r="BF30" s="1192">
        <v>0.16350000000000001</v>
      </c>
      <c r="BG30" s="1193">
        <v>28.02</v>
      </c>
      <c r="BH30" s="1192">
        <v>0.47910000000000003</v>
      </c>
      <c r="BI30" s="1192">
        <v>0.15869999999999998</v>
      </c>
      <c r="BJ30" s="1193">
        <v>28.68</v>
      </c>
      <c r="BK30" s="1192">
        <v>0.49169999999999997</v>
      </c>
      <c r="BL30" s="1192">
        <v>0.15840000000000001</v>
      </c>
      <c r="BM30" s="1193">
        <v>27.89</v>
      </c>
      <c r="BN30" s="1192">
        <v>0.47670000000000001</v>
      </c>
      <c r="BO30" s="1192">
        <v>0.15869999999999998</v>
      </c>
      <c r="BP30" s="1193">
        <v>27.13</v>
      </c>
      <c r="BQ30" s="1192">
        <v>0.46229999999999999</v>
      </c>
      <c r="BR30" s="1192">
        <v>0.15840000000000001</v>
      </c>
      <c r="BS30" s="1193">
        <v>26.02</v>
      </c>
      <c r="BT30" s="1192">
        <v>0.44039999999999996</v>
      </c>
      <c r="BU30" s="1192">
        <v>0.1605</v>
      </c>
      <c r="BV30" s="1193">
        <v>21.98</v>
      </c>
      <c r="BW30" s="1192">
        <v>0.37710000000000005</v>
      </c>
      <c r="BX30" s="1192">
        <v>0.1206</v>
      </c>
      <c r="BY30" s="1193">
        <v>19.43</v>
      </c>
      <c r="BZ30" s="1192">
        <v>0.33150000000000002</v>
      </c>
      <c r="CA30" s="1192">
        <v>0.1125</v>
      </c>
    </row>
    <row r="31" spans="1:79" ht="13.8" thickBot="1">
      <c r="A31" s="1765" t="s">
        <v>53</v>
      </c>
      <c r="B31" s="1766"/>
      <c r="C31" s="1766"/>
      <c r="D31" s="1766"/>
      <c r="E31" s="1766"/>
      <c r="F31" s="1766"/>
      <c r="G31" s="1767"/>
      <c r="H31" s="1190"/>
      <c r="I31" s="1185"/>
      <c r="J31" s="1189"/>
      <c r="K31" s="1190"/>
      <c r="L31" s="1185"/>
      <c r="M31" s="1189"/>
      <c r="N31" s="1190"/>
      <c r="O31" s="1185"/>
      <c r="P31" s="1189"/>
      <c r="Q31" s="1190"/>
      <c r="R31" s="1185"/>
      <c r="S31" s="1189"/>
      <c r="T31" s="1190"/>
      <c r="U31" s="1185"/>
      <c r="V31" s="1189"/>
      <c r="W31" s="1190"/>
      <c r="X31" s="1185"/>
      <c r="Y31" s="1189"/>
      <c r="Z31" s="1188"/>
      <c r="AA31" s="1185"/>
      <c r="AB31" s="1187"/>
      <c r="AC31" s="1186"/>
      <c r="AD31" s="1185"/>
      <c r="AE31" s="1184"/>
      <c r="AF31" s="1186"/>
      <c r="AG31" s="1185"/>
      <c r="AH31" s="1184"/>
      <c r="AI31" s="1186"/>
      <c r="AJ31" s="1185"/>
      <c r="AK31" s="1184"/>
      <c r="AL31" s="1186"/>
      <c r="AM31" s="1185"/>
      <c r="AN31" s="1184"/>
      <c r="AO31" s="1186"/>
      <c r="AP31" s="1185"/>
      <c r="AQ31" s="1184"/>
      <c r="AR31" s="1186"/>
      <c r="AS31" s="1185"/>
      <c r="AT31" s="1184"/>
      <c r="AU31" s="1186"/>
      <c r="AV31" s="1185"/>
      <c r="AW31" s="1184"/>
      <c r="AX31" s="1185"/>
      <c r="AY31" s="1185"/>
      <c r="AZ31" s="1185"/>
      <c r="BA31" s="1186"/>
      <c r="BB31" s="1185"/>
      <c r="BC31" s="1184"/>
      <c r="BD31" s="1186"/>
      <c r="BE31" s="1185"/>
      <c r="BF31" s="1184"/>
      <c r="BG31" s="1185"/>
      <c r="BH31" s="1185"/>
      <c r="BI31" s="1184"/>
      <c r="BJ31" s="1185"/>
      <c r="BK31" s="1185"/>
      <c r="BL31" s="1184"/>
      <c r="BM31" s="1186"/>
      <c r="BN31" s="1185"/>
      <c r="BO31" s="1184"/>
      <c r="BP31" s="1186"/>
      <c r="BQ31" s="1185"/>
      <c r="BR31" s="1184"/>
      <c r="BS31" s="1185"/>
      <c r="BT31" s="1185"/>
      <c r="BU31" s="1184"/>
      <c r="BV31" s="1185"/>
      <c r="BW31" s="1185"/>
      <c r="BX31" s="1184"/>
      <c r="BY31" s="1186"/>
      <c r="BZ31" s="1185"/>
      <c r="CA31" s="1184"/>
    </row>
    <row r="32" spans="1:79">
      <c r="A32" s="1170"/>
      <c r="B32" s="1169" t="s">
        <v>54</v>
      </c>
      <c r="C32" s="1168"/>
      <c r="D32" s="1168" t="s">
        <v>342</v>
      </c>
      <c r="E32" s="1168"/>
      <c r="F32" s="1168"/>
      <c r="G32" s="1167"/>
      <c r="H32" s="1166">
        <v>5.4999999999999997E-3</v>
      </c>
      <c r="I32" s="1156" t="s">
        <v>56</v>
      </c>
      <c r="J32" s="1162">
        <v>3.7100000000000001E-2</v>
      </c>
      <c r="K32" s="1183"/>
      <c r="L32" s="1156"/>
      <c r="M32" s="1182"/>
      <c r="N32" s="1183"/>
      <c r="O32" s="1156"/>
      <c r="P32" s="1182"/>
      <c r="Q32" s="1183"/>
      <c r="R32" s="1156"/>
      <c r="S32" s="1182"/>
      <c r="T32" s="1183"/>
      <c r="U32" s="1156"/>
      <c r="V32" s="1182"/>
      <c r="W32" s="1183"/>
      <c r="X32" s="1156"/>
      <c r="Y32" s="1182"/>
      <c r="Z32" s="1181"/>
      <c r="AA32" s="1156"/>
      <c r="AB32" s="1164"/>
      <c r="AC32" s="1178"/>
      <c r="AD32" s="1156"/>
      <c r="AE32" s="1177"/>
      <c r="AF32" s="1178"/>
      <c r="AG32" s="1156"/>
      <c r="AH32" s="1177"/>
      <c r="AI32" s="1178"/>
      <c r="AJ32" s="1156"/>
      <c r="AK32" s="1177"/>
      <c r="AL32" s="1178"/>
      <c r="AM32" s="1156"/>
      <c r="AN32" s="1177"/>
      <c r="AO32" s="1178"/>
      <c r="AP32" s="1156"/>
      <c r="AQ32" s="1177"/>
      <c r="AR32" s="1178"/>
      <c r="AS32" s="1156"/>
      <c r="AT32" s="1177"/>
      <c r="AU32" s="1178"/>
      <c r="AV32" s="1156"/>
      <c r="AW32" s="1177"/>
      <c r="AX32" s="1179"/>
      <c r="AY32" s="1156"/>
      <c r="AZ32" s="1180"/>
      <c r="BA32" s="1178"/>
      <c r="BB32" s="1156"/>
      <c r="BC32" s="1177"/>
      <c r="BD32" s="1178"/>
      <c r="BE32" s="1156"/>
      <c r="BF32" s="1177"/>
      <c r="BG32" s="1179"/>
      <c r="BH32" s="1156"/>
      <c r="BI32" s="1177"/>
      <c r="BJ32" s="1178"/>
      <c r="BK32" s="1156"/>
      <c r="BL32" s="1177"/>
      <c r="BM32" s="1178"/>
      <c r="BN32" s="1156"/>
      <c r="BO32" s="1177"/>
      <c r="BP32" s="1178"/>
      <c r="BQ32" s="1156"/>
      <c r="BR32" s="1177"/>
      <c r="BS32" s="1178"/>
      <c r="BT32" s="1156"/>
      <c r="BU32" s="1177"/>
      <c r="BV32" s="1178"/>
      <c r="BW32" s="1156"/>
      <c r="BX32" s="1177"/>
      <c r="BY32" s="1178"/>
      <c r="BZ32" s="1156"/>
      <c r="CA32" s="1177"/>
    </row>
    <row r="33" spans="1:79">
      <c r="A33" s="1174" t="s">
        <v>20</v>
      </c>
      <c r="B33" s="1161" t="s">
        <v>57</v>
      </c>
      <c r="C33" s="1160"/>
      <c r="D33" s="1159" t="s">
        <v>58</v>
      </c>
      <c r="E33" s="1159"/>
      <c r="F33" s="1159"/>
      <c r="G33" s="1158"/>
      <c r="H33" s="1176">
        <f>(SUM(I$8*I$8,J$8*J$8)/POWER($C$7,2))*$C$34</f>
        <v>3.7303575534591994E-6</v>
      </c>
      <c r="I33" s="1156" t="s">
        <v>56</v>
      </c>
      <c r="J33" s="1175">
        <f>($E$34/100)*(SUM(I$8*I$8,J$8*J$8)/$C$7)</f>
        <v>4.4006032844799998E-5</v>
      </c>
      <c r="K33" s="1176">
        <f>(SUM(L$8*L$8,M$8*M$8)/POWER($C$7,2))*$C$34</f>
        <v>4.2247829258240008E-6</v>
      </c>
      <c r="L33" s="1156" t="s">
        <v>56</v>
      </c>
      <c r="M33" s="1175">
        <f>($E$34/100)*(SUM(L$8*L$8,M$8*M$8)/$C$7)</f>
        <v>4.9838637056000007E-5</v>
      </c>
      <c r="N33" s="1176">
        <f>(SUM(O$8*O$8,P$8*P$8)/POWER($C$7,2))*$C$34</f>
        <v>4.2800057855999998E-6</v>
      </c>
      <c r="O33" s="1156" t="s">
        <v>56</v>
      </c>
      <c r="P33" s="1175">
        <f>($E$34/100)*(SUM(O$8*O$8,P$8*P$8)/$C$7)</f>
        <v>5.0490086400000001E-5</v>
      </c>
      <c r="Q33" s="1176">
        <f>(SUM(R$8*R$8,S$8*S$8)/POWER($C$7,2))*$C$34</f>
        <v>3.7445638110208E-6</v>
      </c>
      <c r="R33" s="1156" t="s">
        <v>56</v>
      </c>
      <c r="S33" s="1175">
        <f>($E$34/100)*(SUM(R$8*R$8,S$8*S$8)/$C$7)</f>
        <v>4.4173620275200003E-5</v>
      </c>
      <c r="T33" s="1176">
        <f>(SUM(U$8*U$8,V$8*V$8)/POWER($C$7,2))*$C$34</f>
        <v>4.2876506822656E-6</v>
      </c>
      <c r="U33" s="1156" t="s">
        <v>56</v>
      </c>
      <c r="V33" s="1175">
        <f>($E$34/100)*(SUM(U$8*U$8,V$8*V$8)/$C$7)</f>
        <v>5.0580271206400003E-5</v>
      </c>
      <c r="W33" s="1176">
        <f>(SUM(X$8*X$8,Y$8*Y$8)/POWER($C$7,2))*$C$34</f>
        <v>4.1951211059200003E-6</v>
      </c>
      <c r="X33" s="1156" t="s">
        <v>56</v>
      </c>
      <c r="Y33" s="1175">
        <f>($E$34/100)*(SUM(X$8*X$8,Y$8*Y$8)/$C$7)</f>
        <v>4.9488724480000017E-5</v>
      </c>
      <c r="Z33" s="1176">
        <f>(SUM(AA$8*AA$8,AB$8*AB$8)/POWER($C$7,2))*$C$34</f>
        <v>6.2861843938303986E-6</v>
      </c>
      <c r="AA33" s="1156" t="s">
        <v>56</v>
      </c>
      <c r="AB33" s="1175">
        <f>($E$34/100)*(SUM(AA$8*AA$8,AB$8*AB$8)/$C$7)</f>
        <v>7.4156440217599989E-5</v>
      </c>
      <c r="AC33" s="1176">
        <f>(SUM(AD$8*AD$8,AE$8*AE$8)/POWER($C$7,2))*$C$34</f>
        <v>7.2263391655936018E-6</v>
      </c>
      <c r="AD33" s="1156" t="s">
        <v>56</v>
      </c>
      <c r="AE33" s="1175">
        <f>($E$34/100)*(SUM(AD$8*AD$8,AE$8*AE$8)/$C$7)</f>
        <v>8.5247195238400024E-5</v>
      </c>
      <c r="AF33" s="1176">
        <f>(SUM(AG$8*AG$8,AH$8*AH$8)/POWER($C$7,2))*$C$34</f>
        <v>6.4691638168576004E-6</v>
      </c>
      <c r="AG33" s="1156" t="s">
        <v>56</v>
      </c>
      <c r="AH33" s="1175">
        <f>($E$34/100)*(SUM(AG$8*AG$8,AH$8*AH$8)/$C$7)</f>
        <v>7.6314999654400004E-5</v>
      </c>
      <c r="AI33" s="1176">
        <f>(SUM(AJ$8*AJ$8,AK$8*AK$8)/POWER($C$7,2))*$C$34</f>
        <v>5.5665850657792006E-6</v>
      </c>
      <c r="AJ33" s="1156" t="s">
        <v>56</v>
      </c>
      <c r="AK33" s="1175">
        <f>($E$34/100)*(SUM(AJ$8*AJ$8,AK$8*AK$8)/$C$7)</f>
        <v>6.5667518924800015E-5</v>
      </c>
      <c r="AL33" s="1176">
        <f>(SUM(AM$8*AM$8,AN$8*AN$8)/POWER($C$7,2))*$C$34</f>
        <v>6.123616563916799E-6</v>
      </c>
      <c r="AM33" s="1156" t="s">
        <v>56</v>
      </c>
      <c r="AN33" s="1175">
        <f>($E$34/100)*(SUM(AM$8*AM$8,AN$8*AN$8)/$C$7)</f>
        <v>7.22386708992E-5</v>
      </c>
      <c r="AO33" s="1176">
        <f>(SUM(AP$8*AP$8,AQ$8*AQ$8)/POWER($C$7,2))*$C$34</f>
        <v>5.6397042080768E-6</v>
      </c>
      <c r="AP33" s="1156" t="s">
        <v>56</v>
      </c>
      <c r="AQ33" s="1175">
        <f>($E$34/100)*(SUM(AP$8*AP$8,AQ$8*AQ$8)/$C$7)</f>
        <v>6.6530085939200013E-5</v>
      </c>
      <c r="AR33" s="1176">
        <f>(SUM(AS$8*AS$8,AT$8*AT$8)/POWER($C$7,2))*$C$34</f>
        <v>6.4003113364479983E-6</v>
      </c>
      <c r="AS33" s="1156" t="s">
        <v>56</v>
      </c>
      <c r="AT33" s="1175">
        <f>($E$34/100)*(SUM(AS$8*AS$8,AT$8*AT$8)/$C$7)</f>
        <v>7.5502765311999981E-5</v>
      </c>
      <c r="AU33" s="1176">
        <f>(SUM(AV$8*AV$8,AW$8*AW$8)/POWER($C$7,2))*$C$34</f>
        <v>6.9969761852415996E-6</v>
      </c>
      <c r="AV33" s="1156" t="s">
        <v>56</v>
      </c>
      <c r="AW33" s="1175">
        <f>($E$34/100)*(SUM(AV$8*AV$8,AW$8*AW$8)/$C$7)</f>
        <v>8.2541461350399989E-5</v>
      </c>
      <c r="AX33" s="1176">
        <f>(SUM(AY$8*AY$8,AZ$8*AZ$8)/POWER($C$7,2))*$C$34</f>
        <v>4.8535112704000009E-6</v>
      </c>
      <c r="AY33" s="1156" t="s">
        <v>56</v>
      </c>
      <c r="AZ33" s="1175">
        <f>($E$34/100)*(SUM(AY$8*AY$8,AZ$8*AZ$8)/$C$7)</f>
        <v>5.7255577600000015E-5</v>
      </c>
      <c r="BA33" s="1176">
        <f>(SUM(BB$8*BB$8,BC$8*BC$8)/POWER($C$7,2))*$C$34</f>
        <v>5.452383137792001E-6</v>
      </c>
      <c r="BB33" s="1156" t="s">
        <v>56</v>
      </c>
      <c r="BC33" s="1175">
        <f>($E$34/100)*(SUM(BB$8*BB$8,BC$8*BC$8)/$C$7)</f>
        <v>6.4320309248000018E-5</v>
      </c>
      <c r="BD33" s="1176">
        <f>(SUM(BE$8*BE$8,BF$8*BF$8)/POWER($C$7,2))*$C$34</f>
        <v>6.2078163885056014E-6</v>
      </c>
      <c r="BE33" s="1156" t="s">
        <v>56</v>
      </c>
      <c r="BF33" s="1175">
        <f>($E$34/100)*(SUM(BE$8*BE$8,BF$8*BF$8)/$C$7)</f>
        <v>7.3231953766400023E-5</v>
      </c>
      <c r="BG33" s="1176">
        <f>(SUM(BH$8*BH$8,BI$8*BI$8)/POWER($C$7,2))*$C$34</f>
        <v>5.5582302624767994E-6</v>
      </c>
      <c r="BH33" s="1156" t="s">
        <v>56</v>
      </c>
      <c r="BI33" s="1175">
        <f>($E$34/100)*(SUM(BH$8*BH$8,BI$8*BI$8)/$C$7)</f>
        <v>6.5568959539199988E-5</v>
      </c>
      <c r="BJ33" s="1176">
        <f>(SUM(BK$8*BK$8,BL$8*BL$8)/POWER($C$7,2))*$C$34</f>
        <v>6.5616471268352025E-6</v>
      </c>
      <c r="BK33" s="1156" t="s">
        <v>56</v>
      </c>
      <c r="BL33" s="1175">
        <f>($E$34/100)*(SUM(BK$8*BK$8,BL$8*BL$8)/$C$7)</f>
        <v>7.7406000588800029E-5</v>
      </c>
      <c r="BM33" s="1176">
        <f>(SUM(BN$8*BN$8,BO$8*BO$8)/POWER($C$7,2))*$C$34</f>
        <v>4.9177766096895999E-6</v>
      </c>
      <c r="BN33" s="1156" t="s">
        <v>56</v>
      </c>
      <c r="BO33" s="1175">
        <f>($E$34/100)*(SUM(BN$8*BN$8,BO$8*BO$8)/$C$7)</f>
        <v>5.8013698662399996E-5</v>
      </c>
      <c r="BP33" s="1176">
        <f>(SUM(BQ$8*BQ$8,BR$8*BR$8)/POWER($C$7,2))*$C$34</f>
        <v>4.4425897523200011E-6</v>
      </c>
      <c r="BQ33" s="1156" t="s">
        <v>56</v>
      </c>
      <c r="BR33" s="1175">
        <f>($E$34/100)*(SUM(BQ$8*BQ$8,BR$8*BR$8)/$C$7)</f>
        <v>5.2408046080000022E-5</v>
      </c>
      <c r="BS33" s="1176">
        <f>(SUM(BT$8*BT$8,BU$8*BU$8)/POWER($C$7,2))*$C$34</f>
        <v>5.3055599221760013E-6</v>
      </c>
      <c r="BT33" s="1156" t="s">
        <v>56</v>
      </c>
      <c r="BU33" s="1175">
        <f>($E$34/100)*(SUM(BT$8*BT$8,BU$8*BU$8)/$C$7)</f>
        <v>6.2588274944000013E-5</v>
      </c>
      <c r="BV33" s="1176">
        <f>(SUM(BW$8*BW$8,BX$8*BX$8)/POWER($C$7,2))*$C$34</f>
        <v>4.1933947497471998E-6</v>
      </c>
      <c r="BW33" s="1156" t="s">
        <v>56</v>
      </c>
      <c r="BX33" s="1175">
        <f>($E$34/100)*(SUM(BW$8*BW$8,BX$8*BX$8)/$C$7)</f>
        <v>4.9468359116799999E-5</v>
      </c>
      <c r="BY33" s="1176">
        <f>(SUM(BZ$8*BZ$8,CA$8*CA$8)/POWER($C$7,2))*$C$34</f>
        <v>4.2695458625535996E-6</v>
      </c>
      <c r="BZ33" s="1156" t="s">
        <v>56</v>
      </c>
      <c r="CA33" s="1175">
        <f>($E$34/100)*(SUM(BZ$8*BZ$8,CA$8*CA$8)/$C$7)</f>
        <v>5.0366693478399995E-5</v>
      </c>
    </row>
    <row r="34" spans="1:79" ht="13.8" thickBot="1">
      <c r="A34" s="1174"/>
      <c r="B34" s="1153" t="s">
        <v>391</v>
      </c>
      <c r="C34" s="1152">
        <v>2.2040000000000001E-2</v>
      </c>
      <c r="D34" s="1151" t="s">
        <v>390</v>
      </c>
      <c r="E34" s="1847">
        <v>10.4</v>
      </c>
      <c r="F34" s="1847"/>
      <c r="G34" s="1138"/>
      <c r="H34" s="1173"/>
      <c r="I34" s="1172"/>
      <c r="J34" s="1171"/>
      <c r="K34" s="1173"/>
      <c r="L34" s="1172"/>
      <c r="M34" s="1171"/>
      <c r="N34" s="1173"/>
      <c r="O34" s="1172"/>
      <c r="P34" s="1171"/>
      <c r="Q34" s="1173"/>
      <c r="R34" s="1172"/>
      <c r="S34" s="1171"/>
      <c r="T34" s="1173"/>
      <c r="U34" s="1172"/>
      <c r="V34" s="1171"/>
      <c r="W34" s="1173"/>
      <c r="X34" s="1172"/>
      <c r="Y34" s="1171"/>
      <c r="Z34" s="1173"/>
      <c r="AA34" s="1172"/>
      <c r="AB34" s="1171"/>
      <c r="AC34" s="1173"/>
      <c r="AD34" s="1172"/>
      <c r="AE34" s="1171"/>
      <c r="AF34" s="1173"/>
      <c r="AG34" s="1172"/>
      <c r="AH34" s="1171"/>
      <c r="AI34" s="1173"/>
      <c r="AJ34" s="1172"/>
      <c r="AK34" s="1171"/>
      <c r="AL34" s="1173"/>
      <c r="AM34" s="1172"/>
      <c r="AN34" s="1171"/>
      <c r="AO34" s="1173"/>
      <c r="AP34" s="1172"/>
      <c r="AQ34" s="1171"/>
      <c r="AR34" s="1173"/>
      <c r="AS34" s="1172"/>
      <c r="AT34" s="1171"/>
      <c r="AU34" s="1173"/>
      <c r="AV34" s="1172"/>
      <c r="AW34" s="1171"/>
      <c r="AX34" s="1173"/>
      <c r="AY34" s="1172"/>
      <c r="AZ34" s="1171"/>
      <c r="BA34" s="1173"/>
      <c r="BB34" s="1172"/>
      <c r="BC34" s="1171"/>
      <c r="BD34" s="1173"/>
      <c r="BE34" s="1172"/>
      <c r="BF34" s="1171"/>
      <c r="BG34" s="1173"/>
      <c r="BH34" s="1172"/>
      <c r="BI34" s="1171"/>
      <c r="BJ34" s="1173"/>
      <c r="BK34" s="1172"/>
      <c r="BL34" s="1171"/>
      <c r="BM34" s="1173"/>
      <c r="BN34" s="1172"/>
      <c r="BO34" s="1171"/>
      <c r="BP34" s="1173"/>
      <c r="BQ34" s="1172"/>
      <c r="BR34" s="1171"/>
      <c r="BS34" s="1173"/>
      <c r="BT34" s="1172"/>
      <c r="BU34" s="1171"/>
      <c r="BV34" s="1173"/>
      <c r="BW34" s="1172"/>
      <c r="BX34" s="1171"/>
      <c r="BY34" s="1173"/>
      <c r="BZ34" s="1172"/>
      <c r="CA34" s="1171"/>
    </row>
    <row r="35" spans="1:79" ht="13.8" thickBot="1">
      <c r="A35" s="1146"/>
      <c r="B35" s="1844" t="s">
        <v>63</v>
      </c>
      <c r="C35" s="1845"/>
      <c r="D35" s="1845"/>
      <c r="E35" s="1845"/>
      <c r="F35" s="1845"/>
      <c r="G35" s="1846"/>
      <c r="H35" s="1144">
        <f>SUM(I8,H33,$H$32)</f>
        <v>3.5931730357553454E-2</v>
      </c>
      <c r="I35" s="1143" t="s">
        <v>56</v>
      </c>
      <c r="J35" s="1142">
        <f>SUM(J8,J33,$J$32)</f>
        <v>4.8632006032844802E-2</v>
      </c>
      <c r="K35" s="1144">
        <f>SUM(L8,K33,$H$32)</f>
        <v>3.7152224782925826E-2</v>
      </c>
      <c r="L35" s="1143" t="s">
        <v>56</v>
      </c>
      <c r="M35" s="1142">
        <f>SUM(M8,M33,$J$32)</f>
        <v>5.1165838637056003E-2</v>
      </c>
      <c r="N35" s="1144">
        <f>SUM(O8,N33,$H$32)</f>
        <v>3.7544280005785594E-2</v>
      </c>
      <c r="O35" s="1143" t="s">
        <v>56</v>
      </c>
      <c r="P35" s="1142">
        <f>SUM(P8,P33,$J$32)</f>
        <v>5.0830490086400004E-2</v>
      </c>
      <c r="Q35" s="1144">
        <f>SUM(R8,Q33,$H$32)</f>
        <v>3.597974456381102E-2</v>
      </c>
      <c r="R35" s="1143" t="s">
        <v>56</v>
      </c>
      <c r="S35" s="1142">
        <f>SUM(S8,S33,$J$32)</f>
        <v>4.8680173620275199E-2</v>
      </c>
      <c r="T35" s="1144">
        <f>SUM(U8,T33,$H$32)</f>
        <v>3.725228765068226E-2</v>
      </c>
      <c r="U35" s="1143" t="s">
        <v>56</v>
      </c>
      <c r="V35" s="1142">
        <f>SUM(V8,V33,$J$32)</f>
        <v>5.1570580271206402E-2</v>
      </c>
      <c r="W35" s="1144">
        <f>SUM(X8,W33,$H$32)</f>
        <v>3.752419512110592E-2</v>
      </c>
      <c r="X35" s="1143" t="s">
        <v>56</v>
      </c>
      <c r="Y35" s="1142">
        <f>SUM(Y8,Y33,$J$32)</f>
        <v>4.9969488724480003E-2</v>
      </c>
      <c r="Z35" s="1145">
        <f>SUM(AA8,Z33,$H$32)</f>
        <v>4.5106286184393822E-2</v>
      </c>
      <c r="AA35" s="1143" t="s">
        <v>56</v>
      </c>
      <c r="AB35" s="1145">
        <f>SUM(AB8,AB33,$J$32)</f>
        <v>5.1818156440217603E-2</v>
      </c>
      <c r="AC35" s="1144">
        <f>SUM(AD8,AC33,$H$32)</f>
        <v>4.7239226339165594E-2</v>
      </c>
      <c r="AD35" s="1143" t="s">
        <v>56</v>
      </c>
      <c r="AE35" s="1142">
        <f>SUM(AE8,AE33,$J$32)</f>
        <v>5.47252471952384E-2</v>
      </c>
      <c r="AF35" s="1144">
        <f>SUM(AG8,AF33,$H$32)</f>
        <v>4.5434469163816854E-2</v>
      </c>
      <c r="AG35" s="1143" t="s">
        <v>56</v>
      </c>
      <c r="AH35" s="1142">
        <f>SUM(AH8,AH33,$J$32)</f>
        <v>5.2676314999654403E-2</v>
      </c>
      <c r="AI35" s="1144">
        <f>SUM(AJ8,AI33,$H$32)</f>
        <v>4.309356658506578E-2</v>
      </c>
      <c r="AJ35" s="1143" t="s">
        <v>56</v>
      </c>
      <c r="AK35" s="1142">
        <f>SUM(AK8,AK33,$J$32)</f>
        <v>5.00376675189248E-2</v>
      </c>
      <c r="AL35" s="1144">
        <f>SUM(AM8,AL33,$H$32)</f>
        <v>4.399012361656391E-2</v>
      </c>
      <c r="AM35" s="1143" t="s">
        <v>56</v>
      </c>
      <c r="AN35" s="1142">
        <f>SUM(AN8,AN33,$J$32)</f>
        <v>5.3156238670899199E-2</v>
      </c>
      <c r="AO35" s="1144">
        <f>SUM(AP8,AO33,$H$32)</f>
        <v>4.3041639704208073E-2</v>
      </c>
      <c r="AP35" s="1143" t="s">
        <v>56</v>
      </c>
      <c r="AQ35" s="1142">
        <f>SUM(AQ8,AQ33,$J$32)</f>
        <v>5.0962530085939199E-2</v>
      </c>
      <c r="AR35" s="1144">
        <f>SUM(AS8,AR33,$H$32)</f>
        <v>4.4822400311336441E-2</v>
      </c>
      <c r="AS35" s="1143" t="s">
        <v>56</v>
      </c>
      <c r="AT35" s="1142">
        <f>SUM(AT8,AT33,$J$32)</f>
        <v>5.3583502765311999E-2</v>
      </c>
      <c r="AU35" s="1144">
        <f>SUM(AV8,AU33,$H$32)</f>
        <v>4.6494996976185234E-2</v>
      </c>
      <c r="AV35" s="1143" t="s">
        <v>56</v>
      </c>
      <c r="AW35" s="1142">
        <f>SUM(AW8,AW33,$J$32)</f>
        <v>5.4622541461350399E-2</v>
      </c>
      <c r="AX35" s="1145">
        <f>SUM(AY8,AX33,$H$32)</f>
        <v>4.0984853511270403E-2</v>
      </c>
      <c r="AY35" s="1143" t="s">
        <v>56</v>
      </c>
      <c r="AZ35" s="1145">
        <f>SUM(AZ8,AZ33,$J$32)</f>
        <v>4.7997255577599998E-2</v>
      </c>
      <c r="BA35" s="1144">
        <f>SUM(BB8,BA33,$H$32)</f>
        <v>4.2553452383137798E-2</v>
      </c>
      <c r="BB35" s="1143" t="s">
        <v>56</v>
      </c>
      <c r="BC35" s="1142">
        <f>SUM(BC8,BC33,$J$32)</f>
        <v>5.0340320309248003E-2</v>
      </c>
      <c r="BD35" s="1144">
        <f>SUM(BE8,BD33,$H$32)</f>
        <v>4.4358207816388509E-2</v>
      </c>
      <c r="BE35" s="1143" t="s">
        <v>56</v>
      </c>
      <c r="BF35" s="1142">
        <f>SUM(BF8,BF33,$J$32)</f>
        <v>5.30132319537664E-2</v>
      </c>
      <c r="BG35" s="1145">
        <f>SUM(BH8,BG33,$H$32)</f>
        <v>4.2849558230262472E-2</v>
      </c>
      <c r="BH35" s="1143" t="s">
        <v>56</v>
      </c>
      <c r="BI35" s="1142">
        <f>SUM(BI8,BI33,$J$32)</f>
        <v>5.0641568959539203E-2</v>
      </c>
      <c r="BJ35" s="1144">
        <f>SUM(BK8,BJ33,$H$32)</f>
        <v>4.4838561647126837E-2</v>
      </c>
      <c r="BK35" s="1143" t="s">
        <v>56</v>
      </c>
      <c r="BL35" s="1142">
        <f>SUM(BL8,BL33,$J$32)</f>
        <v>5.4889406000588795E-2</v>
      </c>
      <c r="BM35" s="1144">
        <f>SUM(BN8,BM33,$H$32)</f>
        <v>4.0512917776609682E-2</v>
      </c>
      <c r="BN35" s="1143" t="s">
        <v>56</v>
      </c>
      <c r="BO35" s="1142">
        <f>SUM(BO8,BO33,$J$32)</f>
        <v>5.01580136986624E-2</v>
      </c>
      <c r="BP35" s="1144">
        <f>SUM(BQ8,BP33,$H$32)</f>
        <v>3.9124442589752319E-2</v>
      </c>
      <c r="BQ35" s="1143" t="s">
        <v>56</v>
      </c>
      <c r="BR35" s="1142">
        <f>SUM(BR8,BR33,$J$32)</f>
        <v>4.853240804608E-2</v>
      </c>
      <c r="BS35" s="1144">
        <f>SUM(BT8,BS33,$H$32)</f>
        <v>4.0881305559922178E-2</v>
      </c>
      <c r="BT35" s="1143" t="s">
        <v>56</v>
      </c>
      <c r="BU35" s="1142">
        <f>SUM(BU8,BU33,$J$32)</f>
        <v>5.3070588274944E-2</v>
      </c>
      <c r="BV35" s="1144">
        <f>SUM(BW8,BV33,$H$32)</f>
        <v>3.7896193394749741E-2</v>
      </c>
      <c r="BW35" s="1143" t="s">
        <v>56</v>
      </c>
      <c r="BX35" s="1142">
        <f>SUM(BX8,BX33,$J$32)</f>
        <v>4.8977468359116802E-2</v>
      </c>
      <c r="BY35" s="1144">
        <f>SUM(BZ8,BY33,$H$32)</f>
        <v>3.7836269545862548E-2</v>
      </c>
      <c r="BZ35" s="1143" t="s">
        <v>56</v>
      </c>
      <c r="CA35" s="1142">
        <f>SUM(CA8,CA33,$J$32)</f>
        <v>5.00103666934784E-2</v>
      </c>
    </row>
    <row r="36" spans="1:79">
      <c r="A36" s="1170"/>
      <c r="B36" s="1169" t="s">
        <v>54</v>
      </c>
      <c r="C36" s="1168"/>
      <c r="D36" s="1168" t="s">
        <v>342</v>
      </c>
      <c r="E36" s="1168"/>
      <c r="F36" s="1168"/>
      <c r="G36" s="1167"/>
      <c r="H36" s="1166">
        <v>5.4999999999999997E-3</v>
      </c>
      <c r="I36" s="1156" t="s">
        <v>56</v>
      </c>
      <c r="J36" s="1162">
        <v>3.7100000000000001E-2</v>
      </c>
      <c r="K36" s="1166"/>
      <c r="L36" s="1156"/>
      <c r="M36" s="1162"/>
      <c r="N36" s="1166"/>
      <c r="O36" s="1156"/>
      <c r="P36" s="1162"/>
      <c r="Q36" s="1166"/>
      <c r="R36" s="1156"/>
      <c r="S36" s="1162"/>
      <c r="T36" s="1166"/>
      <c r="U36" s="1156"/>
      <c r="V36" s="1162"/>
      <c r="W36" s="1166"/>
      <c r="X36" s="1156"/>
      <c r="Y36" s="1162"/>
      <c r="Z36" s="1165"/>
      <c r="AA36" s="1156"/>
      <c r="AB36" s="1165"/>
      <c r="AC36" s="1166"/>
      <c r="AD36" s="1156"/>
      <c r="AE36" s="1162"/>
      <c r="AF36" s="1166"/>
      <c r="AG36" s="1156"/>
      <c r="AH36" s="1162"/>
      <c r="AI36" s="1166"/>
      <c r="AJ36" s="1156"/>
      <c r="AK36" s="1162"/>
      <c r="AL36" s="1166"/>
      <c r="AM36" s="1156"/>
      <c r="AN36" s="1162"/>
      <c r="AO36" s="1166"/>
      <c r="AP36" s="1156"/>
      <c r="AQ36" s="1162"/>
      <c r="AR36" s="1166"/>
      <c r="AS36" s="1156"/>
      <c r="AT36" s="1162"/>
      <c r="AU36" s="1166"/>
      <c r="AV36" s="1156"/>
      <c r="AW36" s="1162"/>
      <c r="AX36" s="1165"/>
      <c r="AY36" s="1156"/>
      <c r="AZ36" s="1165"/>
      <c r="BA36" s="1163"/>
      <c r="BB36" s="1156"/>
      <c r="BC36" s="1162"/>
      <c r="BD36" s="1163"/>
      <c r="BE36" s="1156"/>
      <c r="BF36" s="1162"/>
      <c r="BG36" s="1164"/>
      <c r="BH36" s="1156"/>
      <c r="BI36" s="1162"/>
      <c r="BJ36" s="1164"/>
      <c r="BK36" s="1156"/>
      <c r="BL36" s="1162"/>
      <c r="BM36" s="1163"/>
      <c r="BN36" s="1156"/>
      <c r="BO36" s="1162"/>
      <c r="BP36" s="1163"/>
      <c r="BQ36" s="1156"/>
      <c r="BR36" s="1162"/>
      <c r="BS36" s="1164"/>
      <c r="BT36" s="1156"/>
      <c r="BU36" s="1162"/>
      <c r="BV36" s="1164"/>
      <c r="BW36" s="1156"/>
      <c r="BX36" s="1162"/>
      <c r="BY36" s="1163"/>
      <c r="BZ36" s="1156"/>
      <c r="CA36" s="1162"/>
    </row>
    <row r="37" spans="1:79">
      <c r="A37" s="1154" t="s">
        <v>24</v>
      </c>
      <c r="B37" s="1161" t="s">
        <v>57</v>
      </c>
      <c r="C37" s="1160"/>
      <c r="D37" s="1159" t="s">
        <v>58</v>
      </c>
      <c r="E37" s="1159"/>
      <c r="F37" s="1159"/>
      <c r="G37" s="1158"/>
      <c r="H37" s="1157">
        <f>(SUM(I$14*I$14,J$14*J$14)/POWER($C$13,2))*$C$38</f>
        <v>3.6769273294758411E-4</v>
      </c>
      <c r="I37" s="1156" t="s">
        <v>56</v>
      </c>
      <c r="J37" s="1155">
        <f>($E$38/100)*(SUM(I$14*I$14,J$14*J$14)/$C$13)</f>
        <v>4.4092892827200005E-3</v>
      </c>
      <c r="K37" s="1157">
        <f>(SUM(L$14*L$14,M$14*M$14)/POWER($C$13,2))*$C$38</f>
        <v>3.6038926581560327E-4</v>
      </c>
      <c r="L37" s="1156" t="s">
        <v>56</v>
      </c>
      <c r="M37" s="1155">
        <f>($E$38/100)*(SUM(L$14*L$14,M$14*M$14)/$C$13)</f>
        <v>4.3217077330560015E-3</v>
      </c>
      <c r="N37" s="1157">
        <f>(SUM(O$14*O$14,P$14*P$14)/POWER($C$13,2))*$C$38</f>
        <v>3.7650125891671051E-4</v>
      </c>
      <c r="O37" s="1156" t="s">
        <v>56</v>
      </c>
      <c r="P37" s="1155">
        <f>($E$38/100)*(SUM(O$14*O$14,P$14*P$14)/$C$13)</f>
        <v>4.5149191624320002E-3</v>
      </c>
      <c r="Q37" s="1157">
        <f>(SUM(R$14*R$14,S$14*S$14)/POWER($C$13,2))*$C$38</f>
        <v>3.8518451093055996E-4</v>
      </c>
      <c r="R37" s="1156" t="s">
        <v>56</v>
      </c>
      <c r="S37" s="1155">
        <f>($E$38/100)*(SUM(R$14*R$14,S$14*S$14)/$C$13)</f>
        <v>4.6190467847999992E-3</v>
      </c>
      <c r="T37" s="1157">
        <f>(SUM(U$14*U$14,V$14*V$14)/POWER($C$13,2))*$C$38</f>
        <v>5.8869406916446719E-4</v>
      </c>
      <c r="U37" s="1156" t="s">
        <v>56</v>
      </c>
      <c r="V37" s="1155">
        <f>($E$38/100)*(SUM(U$14*U$14,V$14*V$14)/$C$13)</f>
        <v>7.0594880381759997E-3</v>
      </c>
      <c r="W37" s="1157">
        <f>(SUM(X$14*X$14,Y$14*Y$14)/POWER($C$13,2))*$C$38</f>
        <v>7.1634107449653752E-4</v>
      </c>
      <c r="X37" s="1156" t="s">
        <v>56</v>
      </c>
      <c r="Y37" s="1155">
        <f>($E$38/100)*(SUM(X$14*X$14,Y$14*Y$14)/$C$13)</f>
        <v>8.5902024694080002E-3</v>
      </c>
      <c r="Z37" s="1157">
        <f>(SUM(AA$14*AA$14,AB$14*AB$14)/POWER($C$13,2))*$C$38</f>
        <v>7.8324633163758071E-4</v>
      </c>
      <c r="AA37" s="1156" t="s">
        <v>56</v>
      </c>
      <c r="AB37" s="1155">
        <f>($E$38/100)*(SUM(AA$14*AA$14,AB$14*AB$14)/$C$13)</f>
        <v>9.3925153976639978E-3</v>
      </c>
      <c r="AC37" s="1157">
        <f>(SUM(AD$14*AD$14,AE$14*AE$14)/POWER($C$13,2))*$C$38</f>
        <v>7.8403124133255651E-4</v>
      </c>
      <c r="AD37" s="1156" t="s">
        <v>56</v>
      </c>
      <c r="AE37" s="1155">
        <f>($E$38/100)*(SUM(AD$14*AD$14,AE$14*AE$14)/$C$13)</f>
        <v>9.4019278597439974E-3</v>
      </c>
      <c r="AF37" s="1157">
        <f>(SUM(AG$14*AG$14,AH$14*AH$14)/POWER($C$13,2))*$C$38</f>
        <v>7.6837385442780155E-4</v>
      </c>
      <c r="AG37" s="1156" t="s">
        <v>56</v>
      </c>
      <c r="AH37" s="1155">
        <f>($E$38/100)*(SUM(AG$14*AG$14,AH$14*AH$14)/$C$13)</f>
        <v>9.2141679665280005E-3</v>
      </c>
      <c r="AI37" s="1157">
        <f>(SUM(AJ$14*AJ$14,AK$14*AK$14)/POWER($C$13,2))*$C$38</f>
        <v>7.0164559810357771E-4</v>
      </c>
      <c r="AJ37" s="1156" t="s">
        <v>56</v>
      </c>
      <c r="AK37" s="1155">
        <f>($E$38/100)*(SUM(AJ$14*AJ$14,AK$14*AK$14)/$C$13)</f>
        <v>8.4139775926080004E-3</v>
      </c>
      <c r="AL37" s="1157">
        <f>(SUM(AM$14*AM$14,AN$14*AN$14)/POWER($C$13,2))*$C$38</f>
        <v>6.7954953935897577E-4</v>
      </c>
      <c r="AM37" s="1156" t="s">
        <v>56</v>
      </c>
      <c r="AN37" s="1155">
        <f>($E$38/100)*(SUM(AM$14*AM$14,AN$14*AN$14)/$C$13)</f>
        <v>8.1490065820799974E-3</v>
      </c>
      <c r="AO37" s="1157">
        <f>(SUM(AP$14*AP$14,AQ$14*AQ$14)/POWER($C$13,2))*$C$38</f>
        <v>6.2264030038143992E-4</v>
      </c>
      <c r="AP37" s="1156" t="s">
        <v>56</v>
      </c>
      <c r="AQ37" s="1155">
        <f>($E$38/100)*(SUM(AP$14*AP$14,AQ$14*AQ$14)/$C$13)</f>
        <v>7.4665636751999982E-3</v>
      </c>
      <c r="AR37" s="1157">
        <f>(SUM(AS$14*AS$14,AT$14*AT$14)/POWER($C$13,2))*$C$38</f>
        <v>6.5691793473856002E-4</v>
      </c>
      <c r="AS37" s="1156" t="s">
        <v>56</v>
      </c>
      <c r="AT37" s="1155">
        <f>($E$38/100)*(SUM(AS$14*AS$14,AT$14*AT$14)/$C$13)</f>
        <v>7.8776134248000011E-3</v>
      </c>
      <c r="AU37" s="1157">
        <f>(SUM(AV$14*AV$14,AW$14*AW$14)/POWER($C$13,2))*$C$38</f>
        <v>7.439264967087361E-4</v>
      </c>
      <c r="AV37" s="1156" t="s">
        <v>56</v>
      </c>
      <c r="AW37" s="1155">
        <f>($E$38/100)*(SUM(AV$14*AV$14,AW$14*AW$14)/$C$13)</f>
        <v>8.9210007028800008E-3</v>
      </c>
      <c r="AX37" s="1157">
        <f>(SUM(AY$14*AY$14,AZ$14*AZ$14)/POWER($C$13,2))*$C$38</f>
        <v>8.9504723245921263E-4</v>
      </c>
      <c r="AY37" s="1156" t="s">
        <v>56</v>
      </c>
      <c r="AZ37" s="1155">
        <f>($E$38/100)*(SUM(AY$14*AY$14,AZ$14*AZ$14)/$C$13)</f>
        <v>1.0733206876223996E-2</v>
      </c>
      <c r="BA37" s="1157">
        <f>(SUM(BB$14*BB$14,BC$14*BC$14)/POWER($C$13,2))*$C$38</f>
        <v>1.003309941162496E-3</v>
      </c>
      <c r="BB37" s="1156" t="s">
        <v>56</v>
      </c>
      <c r="BC37" s="1155">
        <f>($E$38/100)*(SUM(BB$14*BB$14,BC$14*BC$14)/$C$13)</f>
        <v>1.2031469143679998E-2</v>
      </c>
      <c r="BD37" s="1157">
        <f>(SUM(BE$14*BE$14,BF$14*BF$14)/POWER($C$13,2))*$C$38</f>
        <v>9.5080700858176E-4</v>
      </c>
      <c r="BE37" s="1156" t="s">
        <v>56</v>
      </c>
      <c r="BF37" s="1155">
        <f>($E$38/100)*(SUM(BE$14*BE$14,BF$14*BF$14)/$C$13)</f>
        <v>1.1401865680799999E-2</v>
      </c>
      <c r="BG37" s="1157">
        <f>(SUM(BH$14*BH$14,BI$14*BI$14)/POWER($C$13,2))*$C$38</f>
        <v>9.0158284938613776E-4</v>
      </c>
      <c r="BH37" s="1156" t="s">
        <v>56</v>
      </c>
      <c r="BI37" s="1155">
        <f>($E$38/100)*(SUM(BH$14*BH$14,BI$14*BI$14)/$C$13)</f>
        <v>1.0811580537408001E-2</v>
      </c>
      <c r="BJ37" s="1157">
        <f>(SUM(BK$14*BK$14,BL$14*BL$14)/POWER($C$13,2))*$C$38</f>
        <v>9.4398950639854051E-4</v>
      </c>
      <c r="BK37" s="1156" t="s">
        <v>56</v>
      </c>
      <c r="BL37" s="1155">
        <f>($E$38/100)*(SUM(BK$14*BK$14,BL$14*BL$14)/$C$13)</f>
        <v>1.1320111714463996E-2</v>
      </c>
      <c r="BM37" s="1157">
        <f>(SUM(BN$14*BN$14,BO$14*BO$14)/POWER($C$13,2))*$C$38</f>
        <v>8.9344939835233272E-4</v>
      </c>
      <c r="BN37" s="1156" t="s">
        <v>56</v>
      </c>
      <c r="BO37" s="1155">
        <f>($E$38/100)*(SUM(BN$14*BN$14,BO$14*BO$14)/$C$13)</f>
        <v>1.0714046005824001E-2</v>
      </c>
      <c r="BP37" s="1157">
        <f>(SUM(BQ$14*BQ$14,BR$14*BR$14)/POWER($C$13,2))*$C$38</f>
        <v>8.4551765714690552E-4</v>
      </c>
      <c r="BQ37" s="1156" t="s">
        <v>56</v>
      </c>
      <c r="BR37" s="1155">
        <f>($E$38/100)*(SUM(BQ$14*BQ$14,BR$14*BR$14)/$C$13)</f>
        <v>1.0139259250848E-2</v>
      </c>
      <c r="BS37" s="1157">
        <f>(SUM(BT$14*BT$14,BU$14*BU$14)/POWER($C$13,2))*$C$38</f>
        <v>7.7867017963102693E-4</v>
      </c>
      <c r="BT37" s="1156" t="s">
        <v>56</v>
      </c>
      <c r="BU37" s="1155">
        <f>($E$38/100)*(SUM(BT$14*BT$14,BU$14*BU$14)/$C$13)</f>
        <v>9.3376392029759971E-3</v>
      </c>
      <c r="BV37" s="1157">
        <f>(SUM(BW$14*BW$14,BX$14*BX$14)/POWER($C$13,2))*$C$38</f>
        <v>5.563056483643649E-4</v>
      </c>
      <c r="BW37" s="1156" t="s">
        <v>56</v>
      </c>
      <c r="BX37" s="1155">
        <f>($E$38/100)*(SUM(BW$14*BW$14,BX$14*BX$14)/$C$13)</f>
        <v>6.6710933163840018E-3</v>
      </c>
      <c r="BY37" s="1157">
        <f>(SUM(BZ$14*BZ$14,CA$14*CA$14)/POWER($C$13,2))*$C$38</f>
        <v>4.3598287205524482E-4</v>
      </c>
      <c r="BZ37" s="1156" t="s">
        <v>56</v>
      </c>
      <c r="CA37" s="1155">
        <f>($E$38/100)*(SUM(BZ$14*BZ$14,CA$14*CA$14)/$C$13)</f>
        <v>5.2282094067840007E-3</v>
      </c>
    </row>
    <row r="38" spans="1:79" ht="13.8" thickBot="1">
      <c r="A38" s="1154"/>
      <c r="B38" s="1153" t="s">
        <v>391</v>
      </c>
      <c r="C38" s="1152">
        <v>2.189E-2</v>
      </c>
      <c r="D38" s="1151" t="s">
        <v>390</v>
      </c>
      <c r="E38" s="1848">
        <v>10.5</v>
      </c>
      <c r="F38" s="1848"/>
      <c r="G38" s="1150"/>
      <c r="H38" s="1149"/>
      <c r="I38" s="1148"/>
      <c r="J38" s="1147"/>
      <c r="K38" s="1149"/>
      <c r="L38" s="1148"/>
      <c r="M38" s="1147"/>
      <c r="N38" s="1149"/>
      <c r="O38" s="1148"/>
      <c r="P38" s="1147"/>
      <c r="Q38" s="1149"/>
      <c r="R38" s="1148"/>
      <c r="S38" s="1147"/>
      <c r="T38" s="1149"/>
      <c r="U38" s="1148"/>
      <c r="V38" s="1147"/>
      <c r="W38" s="1149"/>
      <c r="X38" s="1148"/>
      <c r="Y38" s="1147"/>
      <c r="Z38" s="1149"/>
      <c r="AA38" s="1148"/>
      <c r="AB38" s="1147"/>
      <c r="AC38" s="1149"/>
      <c r="AD38" s="1148"/>
      <c r="AE38" s="1147"/>
      <c r="AF38" s="1149"/>
      <c r="AG38" s="1148"/>
      <c r="AH38" s="1147"/>
      <c r="AI38" s="1149"/>
      <c r="AJ38" s="1148"/>
      <c r="AK38" s="1147"/>
      <c r="AL38" s="1149"/>
      <c r="AM38" s="1148"/>
      <c r="AN38" s="1147"/>
      <c r="AO38" s="1149"/>
      <c r="AP38" s="1148"/>
      <c r="AQ38" s="1147"/>
      <c r="AR38" s="1149"/>
      <c r="AS38" s="1148"/>
      <c r="AT38" s="1147"/>
      <c r="AU38" s="1149"/>
      <c r="AV38" s="1148"/>
      <c r="AW38" s="1147"/>
      <c r="AX38" s="1149"/>
      <c r="AY38" s="1148"/>
      <c r="AZ38" s="1147"/>
      <c r="BA38" s="1149"/>
      <c r="BB38" s="1148"/>
      <c r="BC38" s="1147"/>
      <c r="BD38" s="1149"/>
      <c r="BE38" s="1148"/>
      <c r="BF38" s="1147"/>
      <c r="BG38" s="1149"/>
      <c r="BH38" s="1148"/>
      <c r="BI38" s="1147"/>
      <c r="BJ38" s="1149"/>
      <c r="BK38" s="1148"/>
      <c r="BL38" s="1147"/>
      <c r="BM38" s="1149"/>
      <c r="BN38" s="1148"/>
      <c r="BO38" s="1147"/>
      <c r="BP38" s="1149"/>
      <c r="BQ38" s="1148"/>
      <c r="BR38" s="1147"/>
      <c r="BS38" s="1149"/>
      <c r="BT38" s="1148"/>
      <c r="BU38" s="1147"/>
      <c r="BV38" s="1149"/>
      <c r="BW38" s="1148"/>
      <c r="BX38" s="1147"/>
      <c r="BY38" s="1149"/>
      <c r="BZ38" s="1148"/>
      <c r="CA38" s="1147"/>
    </row>
    <row r="39" spans="1:79" ht="13.8" thickBot="1">
      <c r="A39" s="1146"/>
      <c r="B39" s="1844" t="s">
        <v>63</v>
      </c>
      <c r="C39" s="1845"/>
      <c r="D39" s="1845"/>
      <c r="E39" s="1845"/>
      <c r="F39" s="1845"/>
      <c r="G39" s="1846"/>
      <c r="H39" s="1144">
        <f>SUM(I14,$H$36,H37)</f>
        <v>0.30961569273294759</v>
      </c>
      <c r="I39" s="1143" t="s">
        <v>56</v>
      </c>
      <c r="J39" s="1142">
        <f>SUM(J14,$J$36,J37)</f>
        <v>0.15429328928272001</v>
      </c>
      <c r="K39" s="1144">
        <f>SUM(L14,$H$36,K37)</f>
        <v>0.30652838926581566</v>
      </c>
      <c r="L39" s="1143" t="s">
        <v>56</v>
      </c>
      <c r="M39" s="1142">
        <f>SUM(M14,$J$36,M37)</f>
        <v>0.15320970773305601</v>
      </c>
      <c r="N39" s="1144">
        <f>SUM(O14,$H$36,N37)</f>
        <v>0.31384050125891672</v>
      </c>
      <c r="O39" s="1143" t="s">
        <v>56</v>
      </c>
      <c r="P39" s="1142">
        <f>SUM(P14,$J$36,P37)</f>
        <v>0.154114919162432</v>
      </c>
      <c r="Q39" s="1144">
        <f>SUM(R14,$H$36,Q37)</f>
        <v>0.31798518451093055</v>
      </c>
      <c r="R39" s="1143" t="s">
        <v>56</v>
      </c>
      <c r="S39" s="1142">
        <f>SUM(S14,$J$36,S37)</f>
        <v>0.15383904678479998</v>
      </c>
      <c r="T39" s="1144">
        <f>SUM(U14,$H$36,T37)</f>
        <v>0.38753669406916447</v>
      </c>
      <c r="U39" s="1143" t="s">
        <v>56</v>
      </c>
      <c r="V39" s="1142">
        <f>SUM(V14,$J$36,V37)</f>
        <v>0.19442748803817597</v>
      </c>
      <c r="W39" s="1144">
        <f>SUM(X14,$H$36,W37)</f>
        <v>0.43228434107449654</v>
      </c>
      <c r="X39" s="1143" t="s">
        <v>56</v>
      </c>
      <c r="Y39" s="1142">
        <f>SUM(Y14,$J$36,Y37)</f>
        <v>0.19733020246940799</v>
      </c>
      <c r="Z39" s="1145">
        <f>SUM(AA14,$H$36,Z37)</f>
        <v>0.45579924633163754</v>
      </c>
      <c r="AA39" s="1143" t="s">
        <v>56</v>
      </c>
      <c r="AB39" s="1145">
        <f>SUM(AB14,$J$36,AB37)</f>
        <v>0.19334851539766398</v>
      </c>
      <c r="AC39" s="1144">
        <f>SUM(AD14,$H$36,AC37)</f>
        <v>0.46476803124133254</v>
      </c>
      <c r="AD39" s="1143" t="s">
        <v>56</v>
      </c>
      <c r="AE39" s="1142">
        <f>SUM(AE14,$J$36,AE37)</f>
        <v>0.16332592785974401</v>
      </c>
      <c r="AF39" s="1144">
        <f>SUM(AG14,$H$36,AF37)</f>
        <v>0.45816837385442782</v>
      </c>
      <c r="AG39" s="1143" t="s">
        <v>56</v>
      </c>
      <c r="AH39" s="1142">
        <f>SUM(AH14,$J$36,AH37)</f>
        <v>0.16948616796652799</v>
      </c>
      <c r="AI39" s="1144">
        <f>SUM(AJ14,$H$36,AI37)</f>
        <v>0.43683364559810361</v>
      </c>
      <c r="AJ39" s="1143" t="s">
        <v>56</v>
      </c>
      <c r="AK39" s="1142">
        <f>SUM(AK14,$J$36,AK37)</f>
        <v>0.16753397759260799</v>
      </c>
      <c r="AL39" s="1144">
        <f>SUM(AM14,$H$36,AL37)</f>
        <v>0.42926354953935897</v>
      </c>
      <c r="AM39" s="1143" t="s">
        <v>56</v>
      </c>
      <c r="AN39" s="1142">
        <f>SUM(AN14,$J$36,AN37)</f>
        <v>0.16782100658208002</v>
      </c>
      <c r="AO39" s="1144">
        <f>SUM(AP14,$H$36,AO37)</f>
        <v>0.41007064030038143</v>
      </c>
      <c r="AP39" s="1143" t="s">
        <v>56</v>
      </c>
      <c r="AQ39" s="1142">
        <f>SUM(AQ14,$J$36,AQ37)</f>
        <v>0.16540256367519998</v>
      </c>
      <c r="AR39" s="1144">
        <f>SUM(AS14,$H$36,AR37)</f>
        <v>0.42172491793473854</v>
      </c>
      <c r="AS39" s="1143" t="s">
        <v>56</v>
      </c>
      <c r="AT39" s="1142">
        <f>SUM(AT14,$J$36,AT37)</f>
        <v>0.1669016134248</v>
      </c>
      <c r="AU39" s="1144">
        <f>SUM(AV14,$H$36,AU37)</f>
        <v>0.45067592649670879</v>
      </c>
      <c r="AV39" s="1143" t="s">
        <v>56</v>
      </c>
      <c r="AW39" s="1142">
        <f>SUM(AW14,$J$36,AW37)</f>
        <v>0.16802500070287998</v>
      </c>
      <c r="AX39" s="1145">
        <f>SUM(AY14,$H$36,AX37)</f>
        <v>0.48523104723245919</v>
      </c>
      <c r="AY39" s="1143" t="s">
        <v>56</v>
      </c>
      <c r="AZ39" s="1145">
        <f>SUM(AZ14,$J$36,AZ37)</f>
        <v>0.20990920687622397</v>
      </c>
      <c r="BA39" s="1144">
        <f>SUM(BB14,$H$36,BA37)</f>
        <v>0.51391930994116242</v>
      </c>
      <c r="BB39" s="1143" t="s">
        <v>56</v>
      </c>
      <c r="BC39" s="1142">
        <f>SUM(BC14,$J$36,BC37)</f>
        <v>0.21940346914368</v>
      </c>
      <c r="BD39" s="1144">
        <f>SUM(BE14,$H$36,BD37)</f>
        <v>0.50001880700858181</v>
      </c>
      <c r="BE39" s="1143" t="s">
        <v>56</v>
      </c>
      <c r="BF39" s="1142">
        <f>SUM(BF14,$J$36,BF37)</f>
        <v>0.21542586568080002</v>
      </c>
      <c r="BG39" s="1145">
        <f>SUM(BH14,$H$36,BG37)</f>
        <v>0.48713358284938618</v>
      </c>
      <c r="BH39" s="1143" t="s">
        <v>56</v>
      </c>
      <c r="BI39" s="1142">
        <f>SUM(BI14,$J$36,BI37)</f>
        <v>0.21013158053740796</v>
      </c>
      <c r="BJ39" s="1144">
        <f>SUM(BK14,$H$36,BJ37)</f>
        <v>0.49972798950639852</v>
      </c>
      <c r="BK39" s="1143" t="s">
        <v>56</v>
      </c>
      <c r="BL39" s="1142">
        <f>SUM(BL14,$J$36,BL37)</f>
        <v>0.21027611171446398</v>
      </c>
      <c r="BM39" s="1144">
        <f>SUM(BN14,$H$36,BM37)</f>
        <v>0.48470944939835237</v>
      </c>
      <c r="BN39" s="1143" t="s">
        <v>56</v>
      </c>
      <c r="BO39" s="1142">
        <f>SUM(BO14,$J$36,BO37)</f>
        <v>0.21001804600582399</v>
      </c>
      <c r="BP39" s="1144">
        <f>SUM(BQ14,$H$36,BP37)</f>
        <v>0.47024551765714689</v>
      </c>
      <c r="BQ39" s="1143" t="s">
        <v>56</v>
      </c>
      <c r="BR39" s="1142">
        <f>SUM(BR14,$J$36,BR37)</f>
        <v>0.20912725925084799</v>
      </c>
      <c r="BS39" s="1144">
        <f>SUM(BT14,$H$36,BS37)</f>
        <v>0.44832667017963096</v>
      </c>
      <c r="BT39" s="1143" t="s">
        <v>56</v>
      </c>
      <c r="BU39" s="1142">
        <f>SUM(BU14,$J$36,BU37)</f>
        <v>0.21050563920297599</v>
      </c>
      <c r="BV39" s="1144">
        <f>SUM(BW14,$H$36,BV37)</f>
        <v>0.3847723056483644</v>
      </c>
      <c r="BW39" s="1143" t="s">
        <v>56</v>
      </c>
      <c r="BX39" s="1142">
        <f>SUM(BX14,$J$36,BX37)</f>
        <v>0.16790709331638398</v>
      </c>
      <c r="BY39" s="1144">
        <f>SUM(BZ14,$H$36,BY37)</f>
        <v>0.33909998287205528</v>
      </c>
      <c r="BZ39" s="1143" t="s">
        <v>56</v>
      </c>
      <c r="CA39" s="1142">
        <f>SUM(CA14,$J$36,CA37)</f>
        <v>0.158444209406784</v>
      </c>
    </row>
    <row r="40" spans="1:79">
      <c r="A40" s="1141" t="s">
        <v>64</v>
      </c>
      <c r="B40" s="1140"/>
      <c r="C40" s="1120"/>
      <c r="D40" s="1140"/>
      <c r="E40" s="1096"/>
      <c r="F40" s="1139"/>
      <c r="G40" s="1138"/>
      <c r="H40" s="1136"/>
      <c r="I40" s="1137"/>
      <c r="J40" s="1134"/>
      <c r="K40" s="1136"/>
      <c r="L40" s="1137"/>
      <c r="M40" s="1134"/>
      <c r="N40" s="1136"/>
      <c r="O40" s="1137"/>
      <c r="P40" s="1134"/>
      <c r="Q40" s="1136"/>
      <c r="R40" s="1137"/>
      <c r="S40" s="1134"/>
      <c r="T40" s="1136"/>
      <c r="U40" s="1137"/>
      <c r="V40" s="1134"/>
      <c r="W40" s="1136"/>
      <c r="X40" s="1137"/>
      <c r="Y40" s="1134"/>
      <c r="Z40" s="1135"/>
      <c r="AA40" s="1137"/>
      <c r="AB40" s="1135"/>
      <c r="AC40" s="1136"/>
      <c r="AD40" s="1135"/>
      <c r="AE40" s="1134"/>
      <c r="AF40" s="1136"/>
      <c r="AG40" s="1135"/>
      <c r="AH40" s="1134"/>
      <c r="AI40" s="1136"/>
      <c r="AJ40" s="1135"/>
      <c r="AK40" s="1134"/>
      <c r="AL40" s="1136"/>
      <c r="AM40" s="1135"/>
      <c r="AN40" s="1134"/>
      <c r="AO40" s="1136"/>
      <c r="AP40" s="1135"/>
      <c r="AQ40" s="1134"/>
      <c r="AR40" s="1136"/>
      <c r="AS40" s="1135"/>
      <c r="AT40" s="1134"/>
      <c r="AU40" s="1136"/>
      <c r="AV40" s="1135"/>
      <c r="AW40" s="1134"/>
      <c r="AX40" s="1135"/>
      <c r="AY40" s="1135"/>
      <c r="AZ40" s="1135"/>
      <c r="BA40" s="1136"/>
      <c r="BB40" s="1135"/>
      <c r="BC40" s="1134"/>
      <c r="BD40" s="1136"/>
      <c r="BE40" s="1135"/>
      <c r="BF40" s="1134"/>
      <c r="BG40" s="1135"/>
      <c r="BH40" s="1135"/>
      <c r="BI40" s="1134"/>
      <c r="BJ40" s="1135"/>
      <c r="BK40" s="1135"/>
      <c r="BL40" s="1134"/>
      <c r="BM40" s="1136"/>
      <c r="BN40" s="1135"/>
      <c r="BO40" s="1134"/>
      <c r="BP40" s="1136"/>
      <c r="BQ40" s="1135"/>
      <c r="BR40" s="1134"/>
      <c r="BS40" s="1135"/>
      <c r="BT40" s="1135"/>
      <c r="BU40" s="1134"/>
      <c r="BV40" s="1135"/>
      <c r="BW40" s="1135"/>
      <c r="BX40" s="1134"/>
      <c r="BY40" s="1136"/>
      <c r="BZ40" s="1135"/>
      <c r="CA40" s="1134"/>
    </row>
    <row r="41" spans="1:79" ht="13.8" thickBot="1">
      <c r="A41" s="1133" t="s">
        <v>65</v>
      </c>
      <c r="B41" s="1131"/>
      <c r="C41" s="1132"/>
      <c r="D41" s="1131"/>
      <c r="E41" s="1089"/>
      <c r="F41" s="1131" t="s">
        <v>66</v>
      </c>
      <c r="G41" s="1088"/>
      <c r="H41" s="1130">
        <f>SUM(H35,H39)</f>
        <v>0.34554742309050102</v>
      </c>
      <c r="I41" s="1129" t="s">
        <v>56</v>
      </c>
      <c r="J41" s="1128">
        <f>SUM(J35,J39)</f>
        <v>0.2029252953155648</v>
      </c>
      <c r="K41" s="1130">
        <f>SUM(K35,K39)</f>
        <v>0.34368061404874151</v>
      </c>
      <c r="L41" s="1129" t="s">
        <v>56</v>
      </c>
      <c r="M41" s="1128">
        <f>SUM(M35,M39)</f>
        <v>0.20437554637011202</v>
      </c>
      <c r="N41" s="1130">
        <f>SUM(N35,N39)</f>
        <v>0.3513847812647023</v>
      </c>
      <c r="O41" s="1129" t="s">
        <v>56</v>
      </c>
      <c r="P41" s="1128">
        <f>SUM(P35,P39)</f>
        <v>0.20494540924883201</v>
      </c>
      <c r="Q41" s="1130">
        <f>SUM(Q35,Q39)</f>
        <v>0.35396492907474159</v>
      </c>
      <c r="R41" s="1129" t="s">
        <v>56</v>
      </c>
      <c r="S41" s="1128">
        <f>SUM(S35,S39)</f>
        <v>0.2025192204050752</v>
      </c>
      <c r="T41" s="1130">
        <f>SUM(T35,T39)</f>
        <v>0.42478898171984675</v>
      </c>
      <c r="U41" s="1129" t="s">
        <v>56</v>
      </c>
      <c r="V41" s="1128">
        <f>SUM(V35,V39)</f>
        <v>0.24599806830938237</v>
      </c>
      <c r="W41" s="1130">
        <f>SUM(W35,W39)</f>
        <v>0.46980853619560248</v>
      </c>
      <c r="X41" s="1129" t="s">
        <v>56</v>
      </c>
      <c r="Y41" s="1128">
        <f>SUM(Y35,Y39)</f>
        <v>0.247299691193888</v>
      </c>
      <c r="Z41" s="1129">
        <f>SUM(Z35,Z39)</f>
        <v>0.50090553251603132</v>
      </c>
      <c r="AA41" s="1129" t="s">
        <v>56</v>
      </c>
      <c r="AB41" s="1129">
        <f>SUM(AB35,AB39)</f>
        <v>0.2451666718378816</v>
      </c>
      <c r="AC41" s="1130">
        <f>SUM(AC35,AC39)</f>
        <v>0.51200725758049814</v>
      </c>
      <c r="AD41" s="1129" t="s">
        <v>56</v>
      </c>
      <c r="AE41" s="1128">
        <f>SUM(AE35,AE39)</f>
        <v>0.21805117505498239</v>
      </c>
      <c r="AF41" s="1130">
        <f>SUM(AF35,AF39)</f>
        <v>0.50360284301824465</v>
      </c>
      <c r="AG41" s="1129" t="s">
        <v>56</v>
      </c>
      <c r="AH41" s="1128">
        <f>SUM(AH35,AH39)</f>
        <v>0.22216248296618241</v>
      </c>
      <c r="AI41" s="1130">
        <f>SUM(AI35,AI39)</f>
        <v>0.47992721218316942</v>
      </c>
      <c r="AJ41" s="1129" t="s">
        <v>56</v>
      </c>
      <c r="AK41" s="1128">
        <f>SUM(AK35,AK39)</f>
        <v>0.21757164511153279</v>
      </c>
      <c r="AL41" s="1130">
        <f>SUM(AL35,AL39)</f>
        <v>0.47325367315592287</v>
      </c>
      <c r="AM41" s="1129" t="s">
        <v>56</v>
      </c>
      <c r="AN41" s="1128">
        <f>SUM(AN35,AN39)</f>
        <v>0.22097724525297921</v>
      </c>
      <c r="AO41" s="1130">
        <f>SUM(AO35,AO39)</f>
        <v>0.45311228000458947</v>
      </c>
      <c r="AP41" s="1129" t="s">
        <v>56</v>
      </c>
      <c r="AQ41" s="1128">
        <f>SUM(AQ35,AQ39)</f>
        <v>0.21636509376113919</v>
      </c>
      <c r="AR41" s="1130">
        <f>SUM(AR35,AR39)</f>
        <v>0.46654731824607498</v>
      </c>
      <c r="AS41" s="1129" t="s">
        <v>56</v>
      </c>
      <c r="AT41" s="1128">
        <f>SUM(AT35,AT39)</f>
        <v>0.22048511619011202</v>
      </c>
      <c r="AU41" s="1130">
        <f>SUM(AU35,AU39)</f>
        <v>0.49717092347289404</v>
      </c>
      <c r="AV41" s="1129" t="s">
        <v>56</v>
      </c>
      <c r="AW41" s="1128">
        <f>SUM(AW35,AW39)</f>
        <v>0.22264754216423038</v>
      </c>
      <c r="AX41" s="1129">
        <f>SUM(AX35,AX39)</f>
        <v>0.52621590074372959</v>
      </c>
      <c r="AY41" s="1129" t="s">
        <v>56</v>
      </c>
      <c r="AZ41" s="1129">
        <f>SUM(AZ35,AZ39)</f>
        <v>0.25790646245382398</v>
      </c>
      <c r="BA41" s="1130">
        <f>SUM(BA35,BA39)</f>
        <v>0.55647276232430021</v>
      </c>
      <c r="BB41" s="1129" t="s">
        <v>56</v>
      </c>
      <c r="BC41" s="1128">
        <f>SUM(BC35,BC39)</f>
        <v>0.26974378945292798</v>
      </c>
      <c r="BD41" s="1130">
        <f>SUM(BD35,BD39)</f>
        <v>0.54437701482497036</v>
      </c>
      <c r="BE41" s="1129" t="s">
        <v>56</v>
      </c>
      <c r="BF41" s="1128">
        <f>SUM(BF35,BF39)</f>
        <v>0.26843909763456641</v>
      </c>
      <c r="BG41" s="1129">
        <f>SUM(BG35,BG39)</f>
        <v>0.52998314107964861</v>
      </c>
      <c r="BH41" s="1129" t="s">
        <v>56</v>
      </c>
      <c r="BI41" s="1128">
        <f>SUM(BI35,BI39)</f>
        <v>0.26077314949694719</v>
      </c>
      <c r="BJ41" s="1130">
        <f>SUM(BJ35,BJ39)</f>
        <v>0.54456655115352537</v>
      </c>
      <c r="BK41" s="1129" t="s">
        <v>56</v>
      </c>
      <c r="BL41" s="1128">
        <f>SUM(BL35,BL39)</f>
        <v>0.26516551771505276</v>
      </c>
      <c r="BM41" s="1130">
        <f>SUM(BM35,BM39)</f>
        <v>0.52522236717496207</v>
      </c>
      <c r="BN41" s="1129" t="s">
        <v>56</v>
      </c>
      <c r="BO41" s="1128">
        <f>SUM(BO35,BO39)</f>
        <v>0.26017605970448637</v>
      </c>
      <c r="BP41" s="1130">
        <f>SUM(BP35,BP39)</f>
        <v>0.50936996024689918</v>
      </c>
      <c r="BQ41" s="1129" t="s">
        <v>56</v>
      </c>
      <c r="BR41" s="1128">
        <f>SUM(BR35,BR39)</f>
        <v>0.25765966729692802</v>
      </c>
      <c r="BS41" s="1130">
        <f>SUM(BS35,BS39)</f>
        <v>0.48920797573955316</v>
      </c>
      <c r="BT41" s="1129" t="s">
        <v>56</v>
      </c>
      <c r="BU41" s="1128">
        <f>SUM(BU35,BU39)</f>
        <v>0.26357622747791998</v>
      </c>
      <c r="BV41" s="1130">
        <f>SUM(BV35,BV39)</f>
        <v>0.42266849904311415</v>
      </c>
      <c r="BW41" s="1129" t="s">
        <v>56</v>
      </c>
      <c r="BX41" s="1128">
        <f>SUM(BX35,BX39)</f>
        <v>0.2168845616755008</v>
      </c>
      <c r="BY41" s="1130">
        <f>SUM(BY35,BY39)</f>
        <v>0.37693625241791784</v>
      </c>
      <c r="BZ41" s="1129" t="s">
        <v>56</v>
      </c>
      <c r="CA41" s="1128">
        <f>SUM(CA35,CA39)</f>
        <v>0.20845457610026241</v>
      </c>
    </row>
    <row r="43" spans="1:79" ht="13.5" customHeight="1"/>
    <row r="57" spans="29:29">
      <c r="AC57" s="1127"/>
    </row>
    <row r="59" spans="29:29">
      <c r="AC59" s="1126"/>
    </row>
  </sheetData>
  <mergeCells count="264">
    <mergeCell ref="B39:G39"/>
    <mergeCell ref="E25:F25"/>
    <mergeCell ref="E26:F26"/>
    <mergeCell ref="A31:G31"/>
    <mergeCell ref="E34:F34"/>
    <mergeCell ref="B35:G35"/>
    <mergeCell ref="E38:F38"/>
    <mergeCell ref="A27:C27"/>
    <mergeCell ref="A28:C28"/>
    <mergeCell ref="D27:E27"/>
    <mergeCell ref="AC10:AE10"/>
    <mergeCell ref="AF10:AH10"/>
    <mergeCell ref="AI10:AK10"/>
    <mergeCell ref="AL10:AN10"/>
    <mergeCell ref="H10:J10"/>
    <mergeCell ref="H11:J11"/>
    <mergeCell ref="K10:M10"/>
    <mergeCell ref="N10:P10"/>
    <mergeCell ref="Q10:S10"/>
    <mergeCell ref="T10:V10"/>
    <mergeCell ref="BY10:CA10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BG10:BI10"/>
    <mergeCell ref="BJ10:BL10"/>
    <mergeCell ref="BM10:BO10"/>
    <mergeCell ref="BP10:BR10"/>
    <mergeCell ref="BS10:BU10"/>
    <mergeCell ref="BV10:BX10"/>
    <mergeCell ref="AO10:AQ10"/>
    <mergeCell ref="AR10:AT10"/>
    <mergeCell ref="AU10:AW10"/>
    <mergeCell ref="AX10:AZ10"/>
    <mergeCell ref="BA10:BC10"/>
    <mergeCell ref="BD10:BF10"/>
    <mergeCell ref="W10:Y10"/>
    <mergeCell ref="Z10:AB10"/>
    <mergeCell ref="AU12:AW12"/>
    <mergeCell ref="BV11:BX11"/>
    <mergeCell ref="BY11:CA11"/>
    <mergeCell ref="H12:J12"/>
    <mergeCell ref="K12:M12"/>
    <mergeCell ref="N12:P12"/>
    <mergeCell ref="Q12:S12"/>
    <mergeCell ref="T12:V12"/>
    <mergeCell ref="W12:Y12"/>
    <mergeCell ref="Z12:AB12"/>
    <mergeCell ref="AC12:AE12"/>
    <mergeCell ref="BD11:BF11"/>
    <mergeCell ref="BG11:BI11"/>
    <mergeCell ref="BJ11:BL11"/>
    <mergeCell ref="BM11:BO11"/>
    <mergeCell ref="BP11:BR11"/>
    <mergeCell ref="BS11:BU11"/>
    <mergeCell ref="AL11:AN11"/>
    <mergeCell ref="AO11:AQ11"/>
    <mergeCell ref="AR11:AT11"/>
    <mergeCell ref="AU11:AW11"/>
    <mergeCell ref="AX11:AZ11"/>
    <mergeCell ref="BA11:BC11"/>
    <mergeCell ref="AC16:AE16"/>
    <mergeCell ref="AF16:AH16"/>
    <mergeCell ref="AI16:AK16"/>
    <mergeCell ref="AL16:AN16"/>
    <mergeCell ref="BP12:BR12"/>
    <mergeCell ref="BS12:BU12"/>
    <mergeCell ref="BV12:BX12"/>
    <mergeCell ref="BY12:CA12"/>
    <mergeCell ref="H16:J16"/>
    <mergeCell ref="K16:M16"/>
    <mergeCell ref="N16:P16"/>
    <mergeCell ref="Q16:S16"/>
    <mergeCell ref="T16:V16"/>
    <mergeCell ref="AX12:AZ12"/>
    <mergeCell ref="BA12:BC12"/>
    <mergeCell ref="BD12:BF12"/>
    <mergeCell ref="BG12:BI12"/>
    <mergeCell ref="BJ12:BL12"/>
    <mergeCell ref="BM12:BO12"/>
    <mergeCell ref="AF12:AH12"/>
    <mergeCell ref="AI12:AK12"/>
    <mergeCell ref="AL12:AN12"/>
    <mergeCell ref="AO12:AQ12"/>
    <mergeCell ref="AR12:AT12"/>
    <mergeCell ref="BY16:CA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BG16:BI16"/>
    <mergeCell ref="BJ16:BL16"/>
    <mergeCell ref="BM16:BO16"/>
    <mergeCell ref="BP16:BR16"/>
    <mergeCell ref="BS16:BU16"/>
    <mergeCell ref="BV16:BX16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BV17:BX17"/>
    <mergeCell ref="BY17:CA17"/>
    <mergeCell ref="H18:J18"/>
    <mergeCell ref="K18:M18"/>
    <mergeCell ref="N18:P18"/>
    <mergeCell ref="Q18:S18"/>
    <mergeCell ref="T18:V18"/>
    <mergeCell ref="W18:Y18"/>
    <mergeCell ref="Z18:AB18"/>
    <mergeCell ref="AC18:AE18"/>
    <mergeCell ref="BD17:BF17"/>
    <mergeCell ref="BG17:BI17"/>
    <mergeCell ref="BJ17:BL17"/>
    <mergeCell ref="BM17:BO17"/>
    <mergeCell ref="BP17:BR17"/>
    <mergeCell ref="BS17:BU17"/>
    <mergeCell ref="AL17:AN17"/>
    <mergeCell ref="AO17:AQ17"/>
    <mergeCell ref="AR17:AT17"/>
    <mergeCell ref="AU17:AW17"/>
    <mergeCell ref="AX17:AZ17"/>
    <mergeCell ref="BA17:BC17"/>
    <mergeCell ref="H17:J17"/>
    <mergeCell ref="BY18:CA18"/>
    <mergeCell ref="H20:J20"/>
    <mergeCell ref="K20:M20"/>
    <mergeCell ref="N20:P20"/>
    <mergeCell ref="Q20:S20"/>
    <mergeCell ref="T20:V20"/>
    <mergeCell ref="W20:Y20"/>
    <mergeCell ref="AX18:AZ18"/>
    <mergeCell ref="BA18:BC18"/>
    <mergeCell ref="BD18:BF18"/>
    <mergeCell ref="BG18:BI18"/>
    <mergeCell ref="BJ18:BL18"/>
    <mergeCell ref="BM18:BO18"/>
    <mergeCell ref="AF18:AH18"/>
    <mergeCell ref="AI18:AK18"/>
    <mergeCell ref="AL18:AN18"/>
    <mergeCell ref="AO18:AQ18"/>
    <mergeCell ref="AR18:AT18"/>
    <mergeCell ref="AU18:AW18"/>
    <mergeCell ref="Z20:AB20"/>
    <mergeCell ref="AC20:AE20"/>
    <mergeCell ref="AF20:AH20"/>
    <mergeCell ref="AI20:AK20"/>
    <mergeCell ref="AL20:AN20"/>
    <mergeCell ref="AO20:AQ20"/>
    <mergeCell ref="BP18:BR18"/>
    <mergeCell ref="BS18:BU18"/>
    <mergeCell ref="BV18:BX18"/>
    <mergeCell ref="BJ20:BL20"/>
    <mergeCell ref="BM20:BO20"/>
    <mergeCell ref="BP20:BR20"/>
    <mergeCell ref="BS20:BU20"/>
    <mergeCell ref="BV20:BX20"/>
    <mergeCell ref="BY20:CA20"/>
    <mergeCell ref="AR20:AT20"/>
    <mergeCell ref="AU20:AW20"/>
    <mergeCell ref="AX20:AZ20"/>
    <mergeCell ref="BA20:BC20"/>
    <mergeCell ref="BD20:BF20"/>
    <mergeCell ref="BG20:BI20"/>
    <mergeCell ref="Z22:AB22"/>
    <mergeCell ref="AC22:AE22"/>
    <mergeCell ref="AF22:AH22"/>
    <mergeCell ref="AI22:AK22"/>
    <mergeCell ref="AL22:AN22"/>
    <mergeCell ref="AO22:AQ22"/>
    <mergeCell ref="H22:J22"/>
    <mergeCell ref="K22:M22"/>
    <mergeCell ref="N22:P22"/>
    <mergeCell ref="Q22:S22"/>
    <mergeCell ref="T22:V22"/>
    <mergeCell ref="W22:Y22"/>
    <mergeCell ref="BJ22:BL22"/>
    <mergeCell ref="BM22:BO22"/>
    <mergeCell ref="BP22:BR22"/>
    <mergeCell ref="BS22:BU22"/>
    <mergeCell ref="BV22:BX22"/>
    <mergeCell ref="BY22:CA22"/>
    <mergeCell ref="AR22:AT22"/>
    <mergeCell ref="AU22:AW22"/>
    <mergeCell ref="AX22:AZ22"/>
    <mergeCell ref="BA22:BC22"/>
    <mergeCell ref="BD22:BF22"/>
    <mergeCell ref="BG22:BI22"/>
    <mergeCell ref="A19:B20"/>
    <mergeCell ref="C19:C20"/>
    <mergeCell ref="A21:B22"/>
    <mergeCell ref="C21:C22"/>
    <mergeCell ref="A7:B12"/>
    <mergeCell ref="A13:B18"/>
    <mergeCell ref="C7:C12"/>
    <mergeCell ref="C13:C18"/>
    <mergeCell ref="D7:E9"/>
    <mergeCell ref="D10:E11"/>
    <mergeCell ref="D12:G12"/>
    <mergeCell ref="D18:G18"/>
    <mergeCell ref="D13:E15"/>
    <mergeCell ref="D16:E17"/>
    <mergeCell ref="Z4:AB4"/>
    <mergeCell ref="AC4:AE4"/>
    <mergeCell ref="AF4:AH4"/>
    <mergeCell ref="AI4:AK4"/>
    <mergeCell ref="AL4:AN4"/>
    <mergeCell ref="AO4:AQ4"/>
    <mergeCell ref="H4:J4"/>
    <mergeCell ref="K4:M4"/>
    <mergeCell ref="N4:P4"/>
    <mergeCell ref="Q4:S4"/>
    <mergeCell ref="T4:V4"/>
    <mergeCell ref="W4:Y4"/>
    <mergeCell ref="BJ4:BL4"/>
    <mergeCell ref="BM4:BO4"/>
    <mergeCell ref="BP4:BR4"/>
    <mergeCell ref="BS4:BU4"/>
    <mergeCell ref="BV4:BX4"/>
    <mergeCell ref="BY4:CA4"/>
    <mergeCell ref="AR4:AT4"/>
    <mergeCell ref="AU4:AW4"/>
    <mergeCell ref="AX4:AZ4"/>
    <mergeCell ref="BA4:BC4"/>
    <mergeCell ref="BD4:BF4"/>
    <mergeCell ref="BG4:BI4"/>
    <mergeCell ref="F27:G27"/>
    <mergeCell ref="A23:C24"/>
    <mergeCell ref="D23:G23"/>
    <mergeCell ref="D24:G24"/>
    <mergeCell ref="A5:B6"/>
    <mergeCell ref="A4:G4"/>
    <mergeCell ref="D5:G6"/>
    <mergeCell ref="C5:C6"/>
    <mergeCell ref="F14:G14"/>
    <mergeCell ref="F15:G15"/>
    <mergeCell ref="F16:G16"/>
    <mergeCell ref="F17:G17"/>
    <mergeCell ref="F19:G20"/>
    <mergeCell ref="F21:G22"/>
    <mergeCell ref="F7:G7"/>
    <mergeCell ref="F8:G8"/>
    <mergeCell ref="F9:G9"/>
    <mergeCell ref="F10:G10"/>
    <mergeCell ref="F11:G11"/>
    <mergeCell ref="F13:G13"/>
    <mergeCell ref="D19:E19"/>
    <mergeCell ref="D20:E20"/>
    <mergeCell ref="D21:E21"/>
    <mergeCell ref="D22:E22"/>
  </mergeCells>
  <pageMargins left="0.31496062992125984" right="0.31496062992125984" top="0.35433070866141736" bottom="0.15748031496062992" header="0.31496062992125984" footer="0.31496062992125984"/>
  <pageSetup paperSize="8" fitToWidth="0" orientation="landscape" r:id="rId1"/>
  <headerFooter scaleWithDoc="0" alignWithMargins="0"/>
  <colBreaks count="3" manualBreakCount="3">
    <brk id="25" max="40" man="1"/>
    <brk id="43" max="40" man="1"/>
    <brk id="61" max="4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5"/>
  <sheetViews>
    <sheetView showZeros="0" view="pageBreakPreview" topLeftCell="A10" zoomScaleNormal="100" zoomScaleSheetLayoutView="100" workbookViewId="0">
      <selection activeCell="S32" sqref="S32"/>
    </sheetView>
  </sheetViews>
  <sheetFormatPr defaultColWidth="9.109375" defaultRowHeight="13.2"/>
  <cols>
    <col min="1" max="1" width="5.33203125" style="878" customWidth="1"/>
    <col min="2" max="2" width="6.44140625" style="878" customWidth="1"/>
    <col min="3" max="3" width="6.88671875" style="878" customWidth="1"/>
    <col min="4" max="4" width="6" style="878" customWidth="1"/>
    <col min="5" max="5" width="3" style="878" customWidth="1"/>
    <col min="6" max="6" width="7.33203125" style="878" customWidth="1"/>
    <col min="7" max="7" width="3.88671875" style="878" customWidth="1"/>
    <col min="8" max="73" width="6.6640625" style="878" customWidth="1"/>
    <col min="74" max="74" width="7.44140625" style="878" customWidth="1"/>
    <col min="75" max="76" width="6.6640625" style="878" customWidth="1"/>
    <col min="77" max="77" width="7.6640625" style="878" customWidth="1"/>
    <col min="78" max="78" width="6.6640625" style="878" customWidth="1"/>
    <col min="79" max="79" width="8" style="878" customWidth="1"/>
    <col min="80" max="16384" width="9.109375" style="878"/>
  </cols>
  <sheetData>
    <row r="1" spans="1:79" s="879" customFormat="1" ht="30" customHeight="1">
      <c r="A1" s="1045" t="s">
        <v>405</v>
      </c>
    </row>
    <row r="2" spans="1:79" s="879" customFormat="1" ht="25.2">
      <c r="A2" s="1044" t="s">
        <v>369</v>
      </c>
      <c r="C2" s="1125"/>
      <c r="D2" s="1125"/>
      <c r="E2" s="1125"/>
    </row>
    <row r="3" spans="1:79" ht="13.8" thickBot="1"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253"/>
      <c r="S3" s="1253"/>
      <c r="T3" s="1253"/>
      <c r="U3" s="1253"/>
      <c r="V3" s="1253"/>
      <c r="W3" s="1253"/>
      <c r="X3" s="1253"/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3"/>
      <c r="AJ3" s="1253"/>
      <c r="AK3" s="1253"/>
      <c r="AL3" s="1253"/>
      <c r="AM3" s="1253"/>
      <c r="AN3" s="1253"/>
      <c r="AO3" s="1253"/>
      <c r="AP3" s="1253"/>
      <c r="AQ3" s="1253"/>
      <c r="AR3" s="1253"/>
      <c r="AS3" s="1253"/>
      <c r="AT3" s="1253"/>
      <c r="AU3" s="1253"/>
      <c r="AV3" s="1253"/>
      <c r="AW3" s="1253"/>
      <c r="AX3" s="1253"/>
      <c r="AY3" s="1253"/>
      <c r="AZ3" s="1253"/>
      <c r="BA3" s="1253"/>
      <c r="BB3" s="1253"/>
      <c r="BC3" s="1253"/>
      <c r="BD3" s="1253"/>
      <c r="BE3" s="1253"/>
      <c r="BF3" s="1253"/>
      <c r="BG3" s="1253"/>
      <c r="BH3" s="1253"/>
      <c r="BI3" s="1253"/>
      <c r="BJ3" s="1253"/>
      <c r="BK3" s="1253"/>
      <c r="BL3" s="1253"/>
      <c r="BM3" s="1253"/>
      <c r="BN3" s="1253"/>
      <c r="BO3" s="1253"/>
      <c r="BP3" s="1253"/>
      <c r="BQ3" s="1253"/>
      <c r="BR3" s="1253"/>
      <c r="BS3" s="1253"/>
      <c r="BT3" s="1253"/>
      <c r="BU3" s="1253"/>
      <c r="BV3" s="1353"/>
      <c r="BW3" s="1253"/>
      <c r="BX3" s="1253"/>
    </row>
    <row r="4" spans="1:79" ht="13.8" thickBot="1">
      <c r="A4" s="1786" t="s">
        <v>5</v>
      </c>
      <c r="B4" s="1787"/>
      <c r="C4" s="1787"/>
      <c r="D4" s="1787"/>
      <c r="E4" s="1787"/>
      <c r="F4" s="1787"/>
      <c r="G4" s="1788"/>
      <c r="H4" s="1765" t="s">
        <v>368</v>
      </c>
      <c r="I4" s="1766"/>
      <c r="J4" s="1767"/>
      <c r="K4" s="1765" t="s">
        <v>367</v>
      </c>
      <c r="L4" s="1766"/>
      <c r="M4" s="1767"/>
      <c r="N4" s="1765" t="s">
        <v>366</v>
      </c>
      <c r="O4" s="1766"/>
      <c r="P4" s="1767"/>
      <c r="Q4" s="1765" t="s">
        <v>365</v>
      </c>
      <c r="R4" s="1766"/>
      <c r="S4" s="1767"/>
      <c r="T4" s="1765" t="s">
        <v>364</v>
      </c>
      <c r="U4" s="1766"/>
      <c r="V4" s="1767"/>
      <c r="W4" s="1765" t="s">
        <v>363</v>
      </c>
      <c r="X4" s="1766"/>
      <c r="Y4" s="1767"/>
      <c r="Z4" s="1765" t="s">
        <v>362</v>
      </c>
      <c r="AA4" s="1766"/>
      <c r="AB4" s="1767"/>
      <c r="AC4" s="1765" t="s">
        <v>361</v>
      </c>
      <c r="AD4" s="1766"/>
      <c r="AE4" s="1767"/>
      <c r="AF4" s="1765" t="s">
        <v>360</v>
      </c>
      <c r="AG4" s="1766"/>
      <c r="AH4" s="1767"/>
      <c r="AI4" s="1765" t="s">
        <v>359</v>
      </c>
      <c r="AJ4" s="1766"/>
      <c r="AK4" s="1767"/>
      <c r="AL4" s="1765" t="s">
        <v>358</v>
      </c>
      <c r="AM4" s="1766"/>
      <c r="AN4" s="1767"/>
      <c r="AO4" s="1765" t="s">
        <v>357</v>
      </c>
      <c r="AP4" s="1766"/>
      <c r="AQ4" s="1767"/>
      <c r="AR4" s="1765" t="s">
        <v>356</v>
      </c>
      <c r="AS4" s="1766"/>
      <c r="AT4" s="1767"/>
      <c r="AU4" s="1765" t="s">
        <v>355</v>
      </c>
      <c r="AV4" s="1766"/>
      <c r="AW4" s="1767"/>
      <c r="AX4" s="1765" t="s">
        <v>354</v>
      </c>
      <c r="AY4" s="1766"/>
      <c r="AZ4" s="1767"/>
      <c r="BA4" s="1765" t="s">
        <v>353</v>
      </c>
      <c r="BB4" s="1766"/>
      <c r="BC4" s="1767"/>
      <c r="BD4" s="1765" t="s">
        <v>352</v>
      </c>
      <c r="BE4" s="1766"/>
      <c r="BF4" s="1767"/>
      <c r="BG4" s="1765" t="s">
        <v>351</v>
      </c>
      <c r="BH4" s="1766"/>
      <c r="BI4" s="1767"/>
      <c r="BJ4" s="1765" t="s">
        <v>350</v>
      </c>
      <c r="BK4" s="1766"/>
      <c r="BL4" s="1767"/>
      <c r="BM4" s="1765" t="s">
        <v>349</v>
      </c>
      <c r="BN4" s="1766"/>
      <c r="BO4" s="1767"/>
      <c r="BP4" s="1765" t="s">
        <v>348</v>
      </c>
      <c r="BQ4" s="1766"/>
      <c r="BR4" s="1767"/>
      <c r="BS4" s="1765" t="s">
        <v>347</v>
      </c>
      <c r="BT4" s="1766"/>
      <c r="BU4" s="1767"/>
      <c r="BV4" s="1765" t="s">
        <v>346</v>
      </c>
      <c r="BW4" s="1766"/>
      <c r="BX4" s="1767"/>
      <c r="BY4" s="1765" t="s">
        <v>388</v>
      </c>
      <c r="BZ4" s="1766"/>
      <c r="CA4" s="1767"/>
    </row>
    <row r="5" spans="1:79">
      <c r="A5" s="1768" t="s">
        <v>387</v>
      </c>
      <c r="B5" s="1769"/>
      <c r="C5" s="1772" t="s">
        <v>386</v>
      </c>
      <c r="D5" s="1774"/>
      <c r="E5" s="1775"/>
      <c r="F5" s="1775"/>
      <c r="G5" s="1776"/>
      <c r="H5" s="1087" t="s">
        <v>9</v>
      </c>
      <c r="I5" s="1086" t="s">
        <v>10</v>
      </c>
      <c r="J5" s="1085" t="s">
        <v>11</v>
      </c>
      <c r="K5" s="1121" t="s">
        <v>9</v>
      </c>
      <c r="L5" s="1086" t="s">
        <v>10</v>
      </c>
      <c r="M5" s="1119" t="s">
        <v>11</v>
      </c>
      <c r="N5" s="1087" t="s">
        <v>9</v>
      </c>
      <c r="O5" s="1086" t="s">
        <v>10</v>
      </c>
      <c r="P5" s="1085" t="s">
        <v>11</v>
      </c>
      <c r="Q5" s="1121" t="s">
        <v>9</v>
      </c>
      <c r="R5" s="1086" t="s">
        <v>10</v>
      </c>
      <c r="S5" s="1119" t="s">
        <v>11</v>
      </c>
      <c r="T5" s="1087" t="s">
        <v>9</v>
      </c>
      <c r="U5" s="1086" t="s">
        <v>10</v>
      </c>
      <c r="V5" s="1085" t="s">
        <v>11</v>
      </c>
      <c r="W5" s="1087" t="s">
        <v>9</v>
      </c>
      <c r="X5" s="1086" t="s">
        <v>10</v>
      </c>
      <c r="Y5" s="1085" t="s">
        <v>11</v>
      </c>
      <c r="Z5" s="1121" t="s">
        <v>9</v>
      </c>
      <c r="AA5" s="1086" t="s">
        <v>10</v>
      </c>
      <c r="AB5" s="1119" t="s">
        <v>11</v>
      </c>
      <c r="AC5" s="1087" t="s">
        <v>9</v>
      </c>
      <c r="AD5" s="1086" t="s">
        <v>10</v>
      </c>
      <c r="AE5" s="1085" t="s">
        <v>11</v>
      </c>
      <c r="AF5" s="1121" t="s">
        <v>9</v>
      </c>
      <c r="AG5" s="1086" t="s">
        <v>10</v>
      </c>
      <c r="AH5" s="1119" t="s">
        <v>11</v>
      </c>
      <c r="AI5" s="1087" t="s">
        <v>9</v>
      </c>
      <c r="AJ5" s="1086" t="s">
        <v>10</v>
      </c>
      <c r="AK5" s="1085" t="s">
        <v>11</v>
      </c>
      <c r="AL5" s="1087" t="s">
        <v>9</v>
      </c>
      <c r="AM5" s="1086" t="s">
        <v>10</v>
      </c>
      <c r="AN5" s="1085" t="s">
        <v>11</v>
      </c>
      <c r="AO5" s="1121" t="s">
        <v>9</v>
      </c>
      <c r="AP5" s="1086" t="s">
        <v>10</v>
      </c>
      <c r="AQ5" s="1119" t="s">
        <v>11</v>
      </c>
      <c r="AR5" s="1087" t="s">
        <v>9</v>
      </c>
      <c r="AS5" s="1086" t="s">
        <v>10</v>
      </c>
      <c r="AT5" s="1085" t="s">
        <v>11</v>
      </c>
      <c r="AU5" s="1121" t="s">
        <v>9</v>
      </c>
      <c r="AV5" s="1086" t="s">
        <v>10</v>
      </c>
      <c r="AW5" s="1119" t="s">
        <v>11</v>
      </c>
      <c r="AX5" s="1087" t="s">
        <v>9</v>
      </c>
      <c r="AY5" s="1086" t="s">
        <v>10</v>
      </c>
      <c r="AZ5" s="1085" t="s">
        <v>11</v>
      </c>
      <c r="BA5" s="1087" t="s">
        <v>9</v>
      </c>
      <c r="BB5" s="1086" t="s">
        <v>10</v>
      </c>
      <c r="BC5" s="1085" t="s">
        <v>11</v>
      </c>
      <c r="BD5" s="1120" t="s">
        <v>9</v>
      </c>
      <c r="BE5" s="1086" t="s">
        <v>10</v>
      </c>
      <c r="BF5" s="1085" t="s">
        <v>11</v>
      </c>
      <c r="BG5" s="1118" t="s">
        <v>9</v>
      </c>
      <c r="BH5" s="1086" t="s">
        <v>10</v>
      </c>
      <c r="BI5" s="1085" t="s">
        <v>11</v>
      </c>
      <c r="BJ5" s="1118" t="s">
        <v>9</v>
      </c>
      <c r="BK5" s="1086" t="s">
        <v>10</v>
      </c>
      <c r="BL5" s="1085" t="s">
        <v>11</v>
      </c>
      <c r="BM5" s="1118" t="s">
        <v>9</v>
      </c>
      <c r="BN5" s="1086" t="s">
        <v>10</v>
      </c>
      <c r="BO5" s="1085" t="s">
        <v>11</v>
      </c>
      <c r="BP5" s="1118" t="s">
        <v>9</v>
      </c>
      <c r="BQ5" s="1086" t="s">
        <v>10</v>
      </c>
      <c r="BR5" s="1085" t="s">
        <v>11</v>
      </c>
      <c r="BS5" s="1118" t="s">
        <v>9</v>
      </c>
      <c r="BT5" s="1086" t="s">
        <v>10</v>
      </c>
      <c r="BU5" s="1085" t="s">
        <v>11</v>
      </c>
      <c r="BV5" s="1118" t="s">
        <v>9</v>
      </c>
      <c r="BW5" s="1086" t="s">
        <v>10</v>
      </c>
      <c r="BX5" s="1085" t="s">
        <v>11</v>
      </c>
      <c r="BY5" s="1118" t="s">
        <v>9</v>
      </c>
      <c r="BZ5" s="1086" t="s">
        <v>10</v>
      </c>
      <c r="CA5" s="1085" t="s">
        <v>11</v>
      </c>
    </row>
    <row r="6" spans="1:79" ht="13.8" thickBot="1">
      <c r="A6" s="1770"/>
      <c r="B6" s="1771"/>
      <c r="C6" s="1773"/>
      <c r="D6" s="1777"/>
      <c r="E6" s="1778"/>
      <c r="F6" s="1778"/>
      <c r="G6" s="1779"/>
      <c r="H6" s="1350" t="s">
        <v>14</v>
      </c>
      <c r="I6" s="1349" t="s">
        <v>15</v>
      </c>
      <c r="J6" s="1348" t="s">
        <v>70</v>
      </c>
      <c r="K6" s="1351" t="s">
        <v>14</v>
      </c>
      <c r="L6" s="1349" t="s">
        <v>15</v>
      </c>
      <c r="M6" s="1352" t="s">
        <v>70</v>
      </c>
      <c r="N6" s="1350" t="s">
        <v>14</v>
      </c>
      <c r="O6" s="1349" t="s">
        <v>15</v>
      </c>
      <c r="P6" s="1348" t="s">
        <v>70</v>
      </c>
      <c r="Q6" s="1351" t="s">
        <v>14</v>
      </c>
      <c r="R6" s="1349" t="s">
        <v>15</v>
      </c>
      <c r="S6" s="1352" t="s">
        <v>70</v>
      </c>
      <c r="T6" s="1350" t="s">
        <v>14</v>
      </c>
      <c r="U6" s="1349" t="s">
        <v>15</v>
      </c>
      <c r="V6" s="1348" t="s">
        <v>70</v>
      </c>
      <c r="W6" s="1350" t="s">
        <v>14</v>
      </c>
      <c r="X6" s="1349" t="s">
        <v>15</v>
      </c>
      <c r="Y6" s="1348" t="s">
        <v>70</v>
      </c>
      <c r="Z6" s="1351" t="s">
        <v>14</v>
      </c>
      <c r="AA6" s="1349" t="s">
        <v>15</v>
      </c>
      <c r="AB6" s="1352" t="s">
        <v>70</v>
      </c>
      <c r="AC6" s="1350" t="s">
        <v>14</v>
      </c>
      <c r="AD6" s="1349" t="s">
        <v>15</v>
      </c>
      <c r="AE6" s="1348" t="s">
        <v>70</v>
      </c>
      <c r="AF6" s="1351" t="s">
        <v>14</v>
      </c>
      <c r="AG6" s="1349" t="s">
        <v>15</v>
      </c>
      <c r="AH6" s="1352" t="s">
        <v>70</v>
      </c>
      <c r="AI6" s="1350" t="s">
        <v>14</v>
      </c>
      <c r="AJ6" s="1349" t="s">
        <v>15</v>
      </c>
      <c r="AK6" s="1348" t="s">
        <v>70</v>
      </c>
      <c r="AL6" s="1350" t="s">
        <v>14</v>
      </c>
      <c r="AM6" s="1349" t="s">
        <v>15</v>
      </c>
      <c r="AN6" s="1348" t="s">
        <v>70</v>
      </c>
      <c r="AO6" s="1351" t="s">
        <v>14</v>
      </c>
      <c r="AP6" s="1349" t="s">
        <v>15</v>
      </c>
      <c r="AQ6" s="1352" t="s">
        <v>70</v>
      </c>
      <c r="AR6" s="1350" t="s">
        <v>14</v>
      </c>
      <c r="AS6" s="1349" t="s">
        <v>15</v>
      </c>
      <c r="AT6" s="1348" t="s">
        <v>70</v>
      </c>
      <c r="AU6" s="1351" t="s">
        <v>14</v>
      </c>
      <c r="AV6" s="1349" t="s">
        <v>15</v>
      </c>
      <c r="AW6" s="1352" t="s">
        <v>70</v>
      </c>
      <c r="AX6" s="1350" t="s">
        <v>14</v>
      </c>
      <c r="AY6" s="1349" t="s">
        <v>15</v>
      </c>
      <c r="AZ6" s="1348" t="s">
        <v>70</v>
      </c>
      <c r="BA6" s="1350" t="s">
        <v>14</v>
      </c>
      <c r="BB6" s="1349" t="s">
        <v>15</v>
      </c>
      <c r="BC6" s="1348" t="s">
        <v>70</v>
      </c>
      <c r="BD6" s="1351" t="s">
        <v>14</v>
      </c>
      <c r="BE6" s="1349" t="s">
        <v>15</v>
      </c>
      <c r="BF6" s="1348" t="s">
        <v>70</v>
      </c>
      <c r="BG6" s="1350" t="s">
        <v>14</v>
      </c>
      <c r="BH6" s="1349" t="s">
        <v>15</v>
      </c>
      <c r="BI6" s="1348" t="s">
        <v>70</v>
      </c>
      <c r="BJ6" s="1350" t="s">
        <v>14</v>
      </c>
      <c r="BK6" s="1349" t="s">
        <v>15</v>
      </c>
      <c r="BL6" s="1348" t="s">
        <v>70</v>
      </c>
      <c r="BM6" s="1350" t="s">
        <v>14</v>
      </c>
      <c r="BN6" s="1349" t="s">
        <v>15</v>
      </c>
      <c r="BO6" s="1348" t="s">
        <v>70</v>
      </c>
      <c r="BP6" s="1350" t="s">
        <v>14</v>
      </c>
      <c r="BQ6" s="1349" t="s">
        <v>15</v>
      </c>
      <c r="BR6" s="1348" t="s">
        <v>70</v>
      </c>
      <c r="BS6" s="1350" t="s">
        <v>14</v>
      </c>
      <c r="BT6" s="1349" t="s">
        <v>15</v>
      </c>
      <c r="BU6" s="1348" t="s">
        <v>70</v>
      </c>
      <c r="BV6" s="1350" t="s">
        <v>14</v>
      </c>
      <c r="BW6" s="1349" t="s">
        <v>15</v>
      </c>
      <c r="BX6" s="1348" t="s">
        <v>70</v>
      </c>
      <c r="BY6" s="1350" t="s">
        <v>14</v>
      </c>
      <c r="BZ6" s="1349" t="s">
        <v>15</v>
      </c>
      <c r="CA6" s="1348" t="s">
        <v>70</v>
      </c>
    </row>
    <row r="7" spans="1:79" ht="15.75" customHeight="1">
      <c r="A7" s="1780" t="s">
        <v>20</v>
      </c>
      <c r="B7" s="1781"/>
      <c r="C7" s="1872">
        <v>2.5</v>
      </c>
      <c r="D7" s="1727" t="s">
        <v>18</v>
      </c>
      <c r="E7" s="1728"/>
      <c r="F7" s="1760" t="s">
        <v>17</v>
      </c>
      <c r="G7" s="1870"/>
      <c r="H7" s="1226" t="s">
        <v>185</v>
      </c>
      <c r="I7" s="1225" t="s">
        <v>185</v>
      </c>
      <c r="J7" s="1224" t="s">
        <v>185</v>
      </c>
      <c r="K7" s="1226" t="s">
        <v>185</v>
      </c>
      <c r="L7" s="1225" t="s">
        <v>185</v>
      </c>
      <c r="M7" s="1224" t="s">
        <v>185</v>
      </c>
      <c r="N7" s="1226" t="s">
        <v>185</v>
      </c>
      <c r="O7" s="1225" t="s">
        <v>185</v>
      </c>
      <c r="P7" s="1224" t="s">
        <v>185</v>
      </c>
      <c r="Q7" s="1226" t="s">
        <v>185</v>
      </c>
      <c r="R7" s="1225" t="s">
        <v>185</v>
      </c>
      <c r="S7" s="1224" t="s">
        <v>185</v>
      </c>
      <c r="T7" s="1226" t="s">
        <v>185</v>
      </c>
      <c r="U7" s="1225" t="s">
        <v>185</v>
      </c>
      <c r="V7" s="1224" t="s">
        <v>185</v>
      </c>
      <c r="W7" s="1226" t="s">
        <v>185</v>
      </c>
      <c r="X7" s="1225" t="s">
        <v>185</v>
      </c>
      <c r="Y7" s="1224" t="s">
        <v>185</v>
      </c>
      <c r="Z7" s="1226" t="s">
        <v>185</v>
      </c>
      <c r="AA7" s="1225" t="s">
        <v>185</v>
      </c>
      <c r="AB7" s="1224" t="s">
        <v>185</v>
      </c>
      <c r="AC7" s="1226" t="s">
        <v>185</v>
      </c>
      <c r="AD7" s="1225" t="s">
        <v>185</v>
      </c>
      <c r="AE7" s="1224" t="s">
        <v>185</v>
      </c>
      <c r="AF7" s="1226" t="s">
        <v>185</v>
      </c>
      <c r="AG7" s="1225" t="s">
        <v>185</v>
      </c>
      <c r="AH7" s="1224" t="s">
        <v>185</v>
      </c>
      <c r="AI7" s="1226" t="s">
        <v>185</v>
      </c>
      <c r="AJ7" s="1225" t="s">
        <v>185</v>
      </c>
      <c r="AK7" s="1224" t="s">
        <v>185</v>
      </c>
      <c r="AL7" s="1226" t="s">
        <v>185</v>
      </c>
      <c r="AM7" s="1225" t="s">
        <v>185</v>
      </c>
      <c r="AN7" s="1224" t="s">
        <v>185</v>
      </c>
      <c r="AO7" s="1226" t="s">
        <v>185</v>
      </c>
      <c r="AP7" s="1225" t="s">
        <v>185</v>
      </c>
      <c r="AQ7" s="1224" t="s">
        <v>185</v>
      </c>
      <c r="AR7" s="1226" t="s">
        <v>185</v>
      </c>
      <c r="AS7" s="1225" t="s">
        <v>185</v>
      </c>
      <c r="AT7" s="1224" t="s">
        <v>185</v>
      </c>
      <c r="AU7" s="1226" t="s">
        <v>185</v>
      </c>
      <c r="AV7" s="1225" t="s">
        <v>185</v>
      </c>
      <c r="AW7" s="1224" t="s">
        <v>185</v>
      </c>
      <c r="AX7" s="1226" t="s">
        <v>185</v>
      </c>
      <c r="AY7" s="1225" t="s">
        <v>185</v>
      </c>
      <c r="AZ7" s="1224" t="s">
        <v>185</v>
      </c>
      <c r="BA7" s="1226" t="s">
        <v>185</v>
      </c>
      <c r="BB7" s="1225" t="s">
        <v>185</v>
      </c>
      <c r="BC7" s="1224" t="s">
        <v>185</v>
      </c>
      <c r="BD7" s="1226" t="s">
        <v>185</v>
      </c>
      <c r="BE7" s="1225" t="s">
        <v>185</v>
      </c>
      <c r="BF7" s="1224" t="s">
        <v>185</v>
      </c>
      <c r="BG7" s="1226" t="s">
        <v>185</v>
      </c>
      <c r="BH7" s="1225" t="s">
        <v>185</v>
      </c>
      <c r="BI7" s="1224" t="s">
        <v>185</v>
      </c>
      <c r="BJ7" s="1226" t="s">
        <v>185</v>
      </c>
      <c r="BK7" s="1225" t="s">
        <v>185</v>
      </c>
      <c r="BL7" s="1224" t="s">
        <v>185</v>
      </c>
      <c r="BM7" s="1226" t="s">
        <v>185</v>
      </c>
      <c r="BN7" s="1225" t="s">
        <v>185</v>
      </c>
      <c r="BO7" s="1224" t="s">
        <v>185</v>
      </c>
      <c r="BP7" s="1226" t="s">
        <v>185</v>
      </c>
      <c r="BQ7" s="1225" t="s">
        <v>185</v>
      </c>
      <c r="BR7" s="1224" t="s">
        <v>185</v>
      </c>
      <c r="BS7" s="1226" t="s">
        <v>185</v>
      </c>
      <c r="BT7" s="1225" t="s">
        <v>185</v>
      </c>
      <c r="BU7" s="1224" t="s">
        <v>185</v>
      </c>
      <c r="BV7" s="1226" t="s">
        <v>185</v>
      </c>
      <c r="BW7" s="1225" t="s">
        <v>185</v>
      </c>
      <c r="BX7" s="1224" t="s">
        <v>185</v>
      </c>
      <c r="BY7" s="1226" t="s">
        <v>185</v>
      </c>
      <c r="BZ7" s="1225" t="s">
        <v>185</v>
      </c>
      <c r="CA7" s="1224" t="s">
        <v>185</v>
      </c>
    </row>
    <row r="8" spans="1:79" s="1253" customFormat="1">
      <c r="A8" s="1782"/>
      <c r="B8" s="1783"/>
      <c r="C8" s="1873"/>
      <c r="D8" s="1758"/>
      <c r="E8" s="1759"/>
      <c r="F8" s="1756" t="s">
        <v>19</v>
      </c>
      <c r="G8" s="1871"/>
      <c r="H8" s="1057">
        <v>10.57</v>
      </c>
      <c r="I8" s="1056">
        <v>0.18515199999999998</v>
      </c>
      <c r="J8" s="1055">
        <v>3.5784000000000003E-2</v>
      </c>
      <c r="K8" s="1057">
        <v>10.65</v>
      </c>
      <c r="L8" s="1056">
        <v>0.18659200000000001</v>
      </c>
      <c r="M8" s="1055">
        <v>3.5728000000000003E-2</v>
      </c>
      <c r="N8" s="1057">
        <v>10.62</v>
      </c>
      <c r="O8" s="1056">
        <v>0.18609600000000001</v>
      </c>
      <c r="P8" s="1055">
        <v>3.5336000000000006E-2</v>
      </c>
      <c r="Q8" s="1057">
        <v>10.62</v>
      </c>
      <c r="R8" s="1056">
        <v>0.18607200000000002</v>
      </c>
      <c r="S8" s="1055">
        <v>3.5255999999999996E-2</v>
      </c>
      <c r="T8" s="1057">
        <v>11.34</v>
      </c>
      <c r="U8" s="1056">
        <v>0.19964799999999999</v>
      </c>
      <c r="V8" s="1055">
        <v>3.2632000000000001E-2</v>
      </c>
      <c r="W8" s="1057">
        <v>12.89</v>
      </c>
      <c r="X8" s="1056">
        <v>0.22740000000000002</v>
      </c>
      <c r="Y8" s="1055">
        <v>3.3887999999999995E-2</v>
      </c>
      <c r="Z8" s="1057">
        <v>12.46</v>
      </c>
      <c r="AA8" s="1056">
        <v>0.21974399999999999</v>
      </c>
      <c r="AB8" s="1055">
        <v>3.3144E-2</v>
      </c>
      <c r="AC8" s="1057">
        <v>11.75</v>
      </c>
      <c r="AD8" s="1056">
        <v>0.20699999999999999</v>
      </c>
      <c r="AE8" s="1055">
        <v>3.2936E-2</v>
      </c>
      <c r="AF8" s="1057">
        <v>11.41</v>
      </c>
      <c r="AG8" s="1056">
        <v>0.20102400000000001</v>
      </c>
      <c r="AH8" s="1055">
        <v>3.2112000000000002E-2</v>
      </c>
      <c r="AI8" s="1057">
        <v>11.46</v>
      </c>
      <c r="AJ8" s="1056">
        <v>0.20194399999999998</v>
      </c>
      <c r="AK8" s="1055">
        <v>3.1863999999999996E-2</v>
      </c>
      <c r="AL8" s="1057">
        <v>11.36</v>
      </c>
      <c r="AM8" s="1056">
        <v>0.20013599999999998</v>
      </c>
      <c r="AN8" s="1055">
        <v>3.1935999999999999E-2</v>
      </c>
      <c r="AO8" s="1057">
        <v>11.69</v>
      </c>
      <c r="AP8" s="1056">
        <v>0.206064</v>
      </c>
      <c r="AQ8" s="1055">
        <v>3.2112000000000002E-2</v>
      </c>
      <c r="AR8" s="1057">
        <v>11.09</v>
      </c>
      <c r="AS8" s="1056">
        <v>0.19528800000000002</v>
      </c>
      <c r="AT8" s="1055">
        <v>3.1808000000000003E-2</v>
      </c>
      <c r="AU8" s="1057">
        <v>11.81</v>
      </c>
      <c r="AV8" s="1056">
        <v>0.20786400000000002</v>
      </c>
      <c r="AW8" s="1055">
        <v>3.4280000000000005E-2</v>
      </c>
      <c r="AX8" s="1057">
        <v>13.93</v>
      </c>
      <c r="AY8" s="1056">
        <v>0.24566400000000002</v>
      </c>
      <c r="AZ8" s="1055">
        <v>3.8007999999999993E-2</v>
      </c>
      <c r="BA8" s="1057">
        <v>14.45</v>
      </c>
      <c r="BB8" s="1056">
        <v>0.25511200000000001</v>
      </c>
      <c r="BC8" s="1055">
        <v>3.6912E-2</v>
      </c>
      <c r="BD8" s="1057">
        <v>14.8</v>
      </c>
      <c r="BE8" s="1056">
        <v>0.26136799999999999</v>
      </c>
      <c r="BF8" s="1055">
        <v>3.7815999999999995E-2</v>
      </c>
      <c r="BG8" s="1057">
        <v>14.66</v>
      </c>
      <c r="BH8" s="1056">
        <v>0.25867200000000001</v>
      </c>
      <c r="BI8" s="1055">
        <v>3.8336000000000009E-2</v>
      </c>
      <c r="BJ8" s="1057">
        <v>13.74</v>
      </c>
      <c r="BK8" s="1056">
        <v>0.242536</v>
      </c>
      <c r="BL8" s="1055">
        <v>3.4936000000000002E-2</v>
      </c>
      <c r="BM8" s="1057">
        <v>13.46</v>
      </c>
      <c r="BN8" s="1056">
        <v>0.237232</v>
      </c>
      <c r="BO8" s="1055">
        <v>3.6712000000000002E-2</v>
      </c>
      <c r="BP8" s="1057">
        <v>12.51</v>
      </c>
      <c r="BQ8" s="1056">
        <v>0.22003200000000001</v>
      </c>
      <c r="BR8" s="1055">
        <v>3.6912E-2</v>
      </c>
      <c r="BS8" s="1057">
        <v>11.91</v>
      </c>
      <c r="BT8" s="1056">
        <v>0.209256</v>
      </c>
      <c r="BU8" s="1055">
        <v>3.6832000000000004E-2</v>
      </c>
      <c r="BV8" s="1057">
        <v>11.58</v>
      </c>
      <c r="BW8" s="1056">
        <v>0.20355200000000001</v>
      </c>
      <c r="BX8" s="1055">
        <v>3.4887999999999995E-2</v>
      </c>
      <c r="BY8" s="1057">
        <v>11.34</v>
      </c>
      <c r="BZ8" s="1056">
        <v>0.19911199999999998</v>
      </c>
      <c r="CA8" s="1055">
        <v>3.5712000000000001E-2</v>
      </c>
    </row>
    <row r="9" spans="1:79" s="1227" customFormat="1" ht="13.5" customHeight="1" thickBot="1">
      <c r="A9" s="1782"/>
      <c r="B9" s="1783"/>
      <c r="C9" s="1873"/>
      <c r="D9" s="1729"/>
      <c r="E9" s="1730"/>
      <c r="F9" s="1832"/>
      <c r="G9" s="1834"/>
      <c r="H9" s="1233" t="s">
        <v>185</v>
      </c>
      <c r="I9" s="1232" t="s">
        <v>185</v>
      </c>
      <c r="J9" s="1231" t="s">
        <v>185</v>
      </c>
      <c r="K9" s="1233" t="s">
        <v>185</v>
      </c>
      <c r="L9" s="1232" t="s">
        <v>185</v>
      </c>
      <c r="M9" s="1231" t="s">
        <v>185</v>
      </c>
      <c r="N9" s="1233" t="s">
        <v>185</v>
      </c>
      <c r="O9" s="1232" t="s">
        <v>185</v>
      </c>
      <c r="P9" s="1231" t="s">
        <v>185</v>
      </c>
      <c r="Q9" s="1233" t="s">
        <v>185</v>
      </c>
      <c r="R9" s="1232" t="s">
        <v>185</v>
      </c>
      <c r="S9" s="1231" t="s">
        <v>185</v>
      </c>
      <c r="T9" s="1233" t="s">
        <v>185</v>
      </c>
      <c r="U9" s="1232" t="s">
        <v>185</v>
      </c>
      <c r="V9" s="1231" t="s">
        <v>185</v>
      </c>
      <c r="W9" s="1233" t="s">
        <v>185</v>
      </c>
      <c r="X9" s="1232" t="s">
        <v>185</v>
      </c>
      <c r="Y9" s="1231" t="s">
        <v>185</v>
      </c>
      <c r="Z9" s="1233" t="s">
        <v>185</v>
      </c>
      <c r="AA9" s="1232" t="s">
        <v>185</v>
      </c>
      <c r="AB9" s="1231" t="s">
        <v>185</v>
      </c>
      <c r="AC9" s="1233" t="s">
        <v>185</v>
      </c>
      <c r="AD9" s="1232" t="s">
        <v>185</v>
      </c>
      <c r="AE9" s="1231" t="s">
        <v>185</v>
      </c>
      <c r="AF9" s="1233" t="s">
        <v>185</v>
      </c>
      <c r="AG9" s="1232" t="s">
        <v>185</v>
      </c>
      <c r="AH9" s="1231" t="s">
        <v>185</v>
      </c>
      <c r="AI9" s="1233" t="s">
        <v>185</v>
      </c>
      <c r="AJ9" s="1232" t="s">
        <v>185</v>
      </c>
      <c r="AK9" s="1231" t="s">
        <v>185</v>
      </c>
      <c r="AL9" s="1233" t="s">
        <v>185</v>
      </c>
      <c r="AM9" s="1232" t="s">
        <v>185</v>
      </c>
      <c r="AN9" s="1231" t="s">
        <v>185</v>
      </c>
      <c r="AO9" s="1233" t="s">
        <v>185</v>
      </c>
      <c r="AP9" s="1232" t="s">
        <v>185</v>
      </c>
      <c r="AQ9" s="1231" t="s">
        <v>185</v>
      </c>
      <c r="AR9" s="1233" t="s">
        <v>185</v>
      </c>
      <c r="AS9" s="1232" t="s">
        <v>185</v>
      </c>
      <c r="AT9" s="1231" t="s">
        <v>185</v>
      </c>
      <c r="AU9" s="1233" t="s">
        <v>185</v>
      </c>
      <c r="AV9" s="1232" t="s">
        <v>185</v>
      </c>
      <c r="AW9" s="1231" t="s">
        <v>185</v>
      </c>
      <c r="AX9" s="1233" t="s">
        <v>185</v>
      </c>
      <c r="AY9" s="1232" t="s">
        <v>185</v>
      </c>
      <c r="AZ9" s="1231" t="s">
        <v>185</v>
      </c>
      <c r="BA9" s="1233" t="s">
        <v>185</v>
      </c>
      <c r="BB9" s="1232" t="s">
        <v>185</v>
      </c>
      <c r="BC9" s="1231" t="s">
        <v>185</v>
      </c>
      <c r="BD9" s="1233" t="s">
        <v>185</v>
      </c>
      <c r="BE9" s="1232" t="s">
        <v>185</v>
      </c>
      <c r="BF9" s="1231" t="s">
        <v>185</v>
      </c>
      <c r="BG9" s="1233" t="s">
        <v>185</v>
      </c>
      <c r="BH9" s="1232" t="s">
        <v>185</v>
      </c>
      <c r="BI9" s="1231" t="s">
        <v>185</v>
      </c>
      <c r="BJ9" s="1233" t="s">
        <v>185</v>
      </c>
      <c r="BK9" s="1232" t="s">
        <v>185</v>
      </c>
      <c r="BL9" s="1231" t="s">
        <v>185</v>
      </c>
      <c r="BM9" s="1233" t="s">
        <v>185</v>
      </c>
      <c r="BN9" s="1232" t="s">
        <v>185</v>
      </c>
      <c r="BO9" s="1231" t="s">
        <v>185</v>
      </c>
      <c r="BP9" s="1233" t="s">
        <v>185</v>
      </c>
      <c r="BQ9" s="1232" t="s">
        <v>185</v>
      </c>
      <c r="BR9" s="1231" t="s">
        <v>185</v>
      </c>
      <c r="BS9" s="1233" t="s">
        <v>185</v>
      </c>
      <c r="BT9" s="1232" t="s">
        <v>185</v>
      </c>
      <c r="BU9" s="1231" t="s">
        <v>185</v>
      </c>
      <c r="BV9" s="1233" t="s">
        <v>185</v>
      </c>
      <c r="BW9" s="1232" t="s">
        <v>185</v>
      </c>
      <c r="BX9" s="1231" t="s">
        <v>185</v>
      </c>
      <c r="BY9" s="1233" t="s">
        <v>185</v>
      </c>
      <c r="BZ9" s="1232" t="s">
        <v>185</v>
      </c>
      <c r="CA9" s="1231" t="s">
        <v>185</v>
      </c>
    </row>
    <row r="10" spans="1:79" s="1347" customFormat="1">
      <c r="A10" s="1782"/>
      <c r="B10" s="1783"/>
      <c r="C10" s="1873"/>
      <c r="D10" s="1807" t="s">
        <v>22</v>
      </c>
      <c r="E10" s="1808"/>
      <c r="F10" s="1868" t="s">
        <v>17</v>
      </c>
      <c r="G10" s="1869"/>
      <c r="H10" s="1858">
        <v>117</v>
      </c>
      <c r="I10" s="1859"/>
      <c r="J10" s="1860"/>
      <c r="K10" s="1858">
        <v>117</v>
      </c>
      <c r="L10" s="1859"/>
      <c r="M10" s="1860"/>
      <c r="N10" s="1858">
        <v>117</v>
      </c>
      <c r="O10" s="1859"/>
      <c r="P10" s="1860"/>
      <c r="Q10" s="1858">
        <v>117</v>
      </c>
      <c r="R10" s="1859"/>
      <c r="S10" s="1860"/>
      <c r="T10" s="1858">
        <v>117</v>
      </c>
      <c r="U10" s="1859"/>
      <c r="V10" s="1860"/>
      <c r="W10" s="1858">
        <v>117</v>
      </c>
      <c r="X10" s="1859"/>
      <c r="Y10" s="1860"/>
      <c r="Z10" s="1858">
        <v>117</v>
      </c>
      <c r="AA10" s="1859"/>
      <c r="AB10" s="1860"/>
      <c r="AC10" s="1858">
        <v>117</v>
      </c>
      <c r="AD10" s="1859"/>
      <c r="AE10" s="1860"/>
      <c r="AF10" s="1858">
        <v>117</v>
      </c>
      <c r="AG10" s="1859"/>
      <c r="AH10" s="1860"/>
      <c r="AI10" s="1858">
        <v>117</v>
      </c>
      <c r="AJ10" s="1859"/>
      <c r="AK10" s="1860"/>
      <c r="AL10" s="1858">
        <v>117</v>
      </c>
      <c r="AM10" s="1859"/>
      <c r="AN10" s="1860"/>
      <c r="AO10" s="1858">
        <v>117</v>
      </c>
      <c r="AP10" s="1859"/>
      <c r="AQ10" s="1860"/>
      <c r="AR10" s="1858">
        <v>117</v>
      </c>
      <c r="AS10" s="1859"/>
      <c r="AT10" s="1860"/>
      <c r="AU10" s="1858">
        <v>117</v>
      </c>
      <c r="AV10" s="1859"/>
      <c r="AW10" s="1860"/>
      <c r="AX10" s="1858">
        <v>117</v>
      </c>
      <c r="AY10" s="1859"/>
      <c r="AZ10" s="1860"/>
      <c r="BA10" s="1858">
        <v>117</v>
      </c>
      <c r="BB10" s="1859"/>
      <c r="BC10" s="1860"/>
      <c r="BD10" s="1858">
        <v>117</v>
      </c>
      <c r="BE10" s="1859"/>
      <c r="BF10" s="1860"/>
      <c r="BG10" s="1858">
        <v>117</v>
      </c>
      <c r="BH10" s="1859"/>
      <c r="BI10" s="1860"/>
      <c r="BJ10" s="1858">
        <v>117</v>
      </c>
      <c r="BK10" s="1859"/>
      <c r="BL10" s="1860"/>
      <c r="BM10" s="1858">
        <v>117</v>
      </c>
      <c r="BN10" s="1859"/>
      <c r="BO10" s="1860"/>
      <c r="BP10" s="1858">
        <v>117</v>
      </c>
      <c r="BQ10" s="1859"/>
      <c r="BR10" s="1860"/>
      <c r="BS10" s="1858">
        <v>117</v>
      </c>
      <c r="BT10" s="1859"/>
      <c r="BU10" s="1860"/>
      <c r="BV10" s="1858">
        <v>117</v>
      </c>
      <c r="BW10" s="1859"/>
      <c r="BX10" s="1860"/>
      <c r="BY10" s="1858">
        <v>117</v>
      </c>
      <c r="BZ10" s="1859"/>
      <c r="CA10" s="1860"/>
    </row>
    <row r="11" spans="1:79" s="1227" customFormat="1">
      <c r="A11" s="1782"/>
      <c r="B11" s="1783"/>
      <c r="C11" s="1873"/>
      <c r="D11" s="1864"/>
      <c r="E11" s="1865"/>
      <c r="F11" s="1866" t="s">
        <v>19</v>
      </c>
      <c r="G11" s="1867"/>
      <c r="H11" s="1855">
        <v>10.3</v>
      </c>
      <c r="I11" s="1856"/>
      <c r="J11" s="1857"/>
      <c r="K11" s="1855">
        <v>10.3</v>
      </c>
      <c r="L11" s="1856"/>
      <c r="M11" s="1857"/>
      <c r="N11" s="1855">
        <v>10.3</v>
      </c>
      <c r="O11" s="1856"/>
      <c r="P11" s="1857"/>
      <c r="Q11" s="1855">
        <v>10.3</v>
      </c>
      <c r="R11" s="1856"/>
      <c r="S11" s="1857"/>
      <c r="T11" s="1855">
        <v>10.3</v>
      </c>
      <c r="U11" s="1856"/>
      <c r="V11" s="1857"/>
      <c r="W11" s="1855">
        <v>10.3</v>
      </c>
      <c r="X11" s="1856"/>
      <c r="Y11" s="1857"/>
      <c r="Z11" s="1855">
        <v>10.3</v>
      </c>
      <c r="AA11" s="1856"/>
      <c r="AB11" s="1857"/>
      <c r="AC11" s="1855">
        <v>10.3</v>
      </c>
      <c r="AD11" s="1856"/>
      <c r="AE11" s="1857"/>
      <c r="AF11" s="1855">
        <v>10.3</v>
      </c>
      <c r="AG11" s="1856"/>
      <c r="AH11" s="1857"/>
      <c r="AI11" s="1855">
        <v>10.3</v>
      </c>
      <c r="AJ11" s="1856"/>
      <c r="AK11" s="1857"/>
      <c r="AL11" s="1855">
        <v>10.3</v>
      </c>
      <c r="AM11" s="1856"/>
      <c r="AN11" s="1857"/>
      <c r="AO11" s="1855">
        <v>10.3</v>
      </c>
      <c r="AP11" s="1856"/>
      <c r="AQ11" s="1857"/>
      <c r="AR11" s="1855">
        <v>10.3</v>
      </c>
      <c r="AS11" s="1856"/>
      <c r="AT11" s="1857"/>
      <c r="AU11" s="1855">
        <v>10.3</v>
      </c>
      <c r="AV11" s="1856"/>
      <c r="AW11" s="1857"/>
      <c r="AX11" s="1855">
        <v>10.3</v>
      </c>
      <c r="AY11" s="1856"/>
      <c r="AZ11" s="1857"/>
      <c r="BA11" s="1855">
        <v>10.3</v>
      </c>
      <c r="BB11" s="1856"/>
      <c r="BC11" s="1857"/>
      <c r="BD11" s="1855">
        <v>10.3</v>
      </c>
      <c r="BE11" s="1856"/>
      <c r="BF11" s="1857"/>
      <c r="BG11" s="1855">
        <v>10.3</v>
      </c>
      <c r="BH11" s="1856"/>
      <c r="BI11" s="1857"/>
      <c r="BJ11" s="1855">
        <v>10.3</v>
      </c>
      <c r="BK11" s="1856"/>
      <c r="BL11" s="1857"/>
      <c r="BM11" s="1855">
        <v>10.3</v>
      </c>
      <c r="BN11" s="1856"/>
      <c r="BO11" s="1857"/>
      <c r="BP11" s="1855">
        <v>10.3</v>
      </c>
      <c r="BQ11" s="1856"/>
      <c r="BR11" s="1857"/>
      <c r="BS11" s="1855">
        <v>10.3</v>
      </c>
      <c r="BT11" s="1856"/>
      <c r="BU11" s="1857"/>
      <c r="BV11" s="1855">
        <v>10.3</v>
      </c>
      <c r="BW11" s="1856"/>
      <c r="BX11" s="1857"/>
      <c r="BY11" s="1855">
        <v>10.3</v>
      </c>
      <c r="BZ11" s="1856"/>
      <c r="CA11" s="1857"/>
    </row>
    <row r="12" spans="1:79" s="1227" customFormat="1" ht="13.8" thickBot="1">
      <c r="A12" s="1782"/>
      <c r="B12" s="1783"/>
      <c r="C12" s="1873"/>
      <c r="D12" s="1809"/>
      <c r="E12" s="1810"/>
      <c r="F12" s="1832"/>
      <c r="G12" s="1834"/>
      <c r="H12" s="1832" t="s">
        <v>185</v>
      </c>
      <c r="I12" s="1833"/>
      <c r="J12" s="1834"/>
      <c r="K12" s="1832" t="s">
        <v>185</v>
      </c>
      <c r="L12" s="1833"/>
      <c r="M12" s="1834"/>
      <c r="N12" s="1832" t="s">
        <v>185</v>
      </c>
      <c r="O12" s="1833"/>
      <c r="P12" s="1834"/>
      <c r="Q12" s="1832" t="s">
        <v>185</v>
      </c>
      <c r="R12" s="1833"/>
      <c r="S12" s="1834"/>
      <c r="T12" s="1832" t="s">
        <v>185</v>
      </c>
      <c r="U12" s="1833"/>
      <c r="V12" s="1834"/>
      <c r="W12" s="1832" t="s">
        <v>185</v>
      </c>
      <c r="X12" s="1833"/>
      <c r="Y12" s="1834"/>
      <c r="Z12" s="1832" t="s">
        <v>185</v>
      </c>
      <c r="AA12" s="1833"/>
      <c r="AB12" s="1834"/>
      <c r="AC12" s="1832" t="s">
        <v>185</v>
      </c>
      <c r="AD12" s="1833"/>
      <c r="AE12" s="1834"/>
      <c r="AF12" s="1832" t="s">
        <v>185</v>
      </c>
      <c r="AG12" s="1833"/>
      <c r="AH12" s="1834"/>
      <c r="AI12" s="1832" t="s">
        <v>185</v>
      </c>
      <c r="AJ12" s="1833"/>
      <c r="AK12" s="1834"/>
      <c r="AL12" s="1832" t="s">
        <v>185</v>
      </c>
      <c r="AM12" s="1833"/>
      <c r="AN12" s="1834"/>
      <c r="AO12" s="1832" t="s">
        <v>185</v>
      </c>
      <c r="AP12" s="1833"/>
      <c r="AQ12" s="1834"/>
      <c r="AR12" s="1832" t="s">
        <v>185</v>
      </c>
      <c r="AS12" s="1833"/>
      <c r="AT12" s="1834"/>
      <c r="AU12" s="1832" t="s">
        <v>185</v>
      </c>
      <c r="AV12" s="1833"/>
      <c r="AW12" s="1834"/>
      <c r="AX12" s="1832" t="s">
        <v>185</v>
      </c>
      <c r="AY12" s="1833"/>
      <c r="AZ12" s="1834"/>
      <c r="BA12" s="1832" t="s">
        <v>185</v>
      </c>
      <c r="BB12" s="1833"/>
      <c r="BC12" s="1834"/>
      <c r="BD12" s="1832" t="s">
        <v>185</v>
      </c>
      <c r="BE12" s="1833"/>
      <c r="BF12" s="1834"/>
      <c r="BG12" s="1832" t="s">
        <v>185</v>
      </c>
      <c r="BH12" s="1833"/>
      <c r="BI12" s="1834"/>
      <c r="BJ12" s="1832" t="s">
        <v>185</v>
      </c>
      <c r="BK12" s="1833"/>
      <c r="BL12" s="1834"/>
      <c r="BM12" s="1832" t="s">
        <v>185</v>
      </c>
      <c r="BN12" s="1833"/>
      <c r="BO12" s="1834"/>
      <c r="BP12" s="1832" t="s">
        <v>185</v>
      </c>
      <c r="BQ12" s="1833"/>
      <c r="BR12" s="1834"/>
      <c r="BS12" s="1832" t="s">
        <v>185</v>
      </c>
      <c r="BT12" s="1833"/>
      <c r="BU12" s="1834"/>
      <c r="BV12" s="1832" t="s">
        <v>185</v>
      </c>
      <c r="BW12" s="1833"/>
      <c r="BX12" s="1834"/>
      <c r="BY12" s="1832" t="s">
        <v>185</v>
      </c>
      <c r="BZ12" s="1833"/>
      <c r="CA12" s="1834"/>
    </row>
    <row r="13" spans="1:79" s="1227" customFormat="1" ht="13.8" thickBot="1">
      <c r="A13" s="1784"/>
      <c r="B13" s="1785"/>
      <c r="C13" s="1874"/>
      <c r="D13" s="1861" t="s">
        <v>21</v>
      </c>
      <c r="E13" s="1862"/>
      <c r="F13" s="1862"/>
      <c r="G13" s="1863"/>
      <c r="H13" s="1852">
        <v>21</v>
      </c>
      <c r="I13" s="1853"/>
      <c r="J13" s="1854"/>
      <c r="K13" s="1852">
        <v>21</v>
      </c>
      <c r="L13" s="1853"/>
      <c r="M13" s="1854"/>
      <c r="N13" s="1852">
        <v>21</v>
      </c>
      <c r="O13" s="1853"/>
      <c r="P13" s="1854"/>
      <c r="Q13" s="1852">
        <v>21</v>
      </c>
      <c r="R13" s="1853"/>
      <c r="S13" s="1854"/>
      <c r="T13" s="1852">
        <v>21</v>
      </c>
      <c r="U13" s="1853"/>
      <c r="V13" s="1854"/>
      <c r="W13" s="1852">
        <v>21</v>
      </c>
      <c r="X13" s="1853"/>
      <c r="Y13" s="1854"/>
      <c r="Z13" s="1852">
        <v>21</v>
      </c>
      <c r="AA13" s="1853"/>
      <c r="AB13" s="1854"/>
      <c r="AC13" s="1852">
        <v>21</v>
      </c>
      <c r="AD13" s="1853"/>
      <c r="AE13" s="1854"/>
      <c r="AF13" s="1852">
        <v>21</v>
      </c>
      <c r="AG13" s="1853"/>
      <c r="AH13" s="1854"/>
      <c r="AI13" s="1852">
        <v>21</v>
      </c>
      <c r="AJ13" s="1853"/>
      <c r="AK13" s="1854"/>
      <c r="AL13" s="1852">
        <v>21</v>
      </c>
      <c r="AM13" s="1853"/>
      <c r="AN13" s="1854"/>
      <c r="AO13" s="1852">
        <v>21</v>
      </c>
      <c r="AP13" s="1853"/>
      <c r="AQ13" s="1854"/>
      <c r="AR13" s="1852">
        <v>21</v>
      </c>
      <c r="AS13" s="1853"/>
      <c r="AT13" s="1854"/>
      <c r="AU13" s="1852">
        <v>21</v>
      </c>
      <c r="AV13" s="1853"/>
      <c r="AW13" s="1854"/>
      <c r="AX13" s="1852">
        <v>21</v>
      </c>
      <c r="AY13" s="1853"/>
      <c r="AZ13" s="1854"/>
      <c r="BA13" s="1852">
        <v>21</v>
      </c>
      <c r="BB13" s="1853"/>
      <c r="BC13" s="1854"/>
      <c r="BD13" s="1852">
        <v>21</v>
      </c>
      <c r="BE13" s="1853"/>
      <c r="BF13" s="1854"/>
      <c r="BG13" s="1852">
        <v>21</v>
      </c>
      <c r="BH13" s="1853"/>
      <c r="BI13" s="1854"/>
      <c r="BJ13" s="1852">
        <v>21</v>
      </c>
      <c r="BK13" s="1853"/>
      <c r="BL13" s="1854"/>
      <c r="BM13" s="1852">
        <v>21</v>
      </c>
      <c r="BN13" s="1853"/>
      <c r="BO13" s="1854"/>
      <c r="BP13" s="1852">
        <v>21</v>
      </c>
      <c r="BQ13" s="1853"/>
      <c r="BR13" s="1854"/>
      <c r="BS13" s="1852">
        <v>21</v>
      </c>
      <c r="BT13" s="1853"/>
      <c r="BU13" s="1854"/>
      <c r="BV13" s="1852">
        <v>21</v>
      </c>
      <c r="BW13" s="1853"/>
      <c r="BX13" s="1854"/>
      <c r="BY13" s="1852">
        <v>21</v>
      </c>
      <c r="BZ13" s="1853"/>
      <c r="CA13" s="1854"/>
    </row>
    <row r="14" spans="1:79" s="1227" customFormat="1">
      <c r="A14" s="1807" t="s">
        <v>24</v>
      </c>
      <c r="B14" s="1808"/>
      <c r="C14" s="1875">
        <v>2.5</v>
      </c>
      <c r="D14" s="1807" t="s">
        <v>18</v>
      </c>
      <c r="E14" s="1808"/>
      <c r="F14" s="1868" t="s">
        <v>17</v>
      </c>
      <c r="G14" s="1869"/>
      <c r="H14" s="1239" t="s">
        <v>185</v>
      </c>
      <c r="I14" s="1238" t="s">
        <v>185</v>
      </c>
      <c r="J14" s="1237" t="s">
        <v>185</v>
      </c>
      <c r="K14" s="1239" t="s">
        <v>185</v>
      </c>
      <c r="L14" s="1238" t="s">
        <v>185</v>
      </c>
      <c r="M14" s="1237" t="s">
        <v>185</v>
      </c>
      <c r="N14" s="1239" t="s">
        <v>185</v>
      </c>
      <c r="O14" s="1238" t="s">
        <v>185</v>
      </c>
      <c r="P14" s="1237" t="s">
        <v>185</v>
      </c>
      <c r="Q14" s="1239" t="s">
        <v>185</v>
      </c>
      <c r="R14" s="1238" t="s">
        <v>185</v>
      </c>
      <c r="S14" s="1237" t="s">
        <v>185</v>
      </c>
      <c r="T14" s="1239" t="s">
        <v>185</v>
      </c>
      <c r="U14" s="1238" t="s">
        <v>185</v>
      </c>
      <c r="V14" s="1237" t="s">
        <v>185</v>
      </c>
      <c r="W14" s="1239" t="s">
        <v>185</v>
      </c>
      <c r="X14" s="1238" t="s">
        <v>185</v>
      </c>
      <c r="Y14" s="1237" t="s">
        <v>185</v>
      </c>
      <c r="Z14" s="1239" t="s">
        <v>185</v>
      </c>
      <c r="AA14" s="1238" t="s">
        <v>185</v>
      </c>
      <c r="AB14" s="1237" t="s">
        <v>185</v>
      </c>
      <c r="AC14" s="1239" t="s">
        <v>185</v>
      </c>
      <c r="AD14" s="1238" t="s">
        <v>185</v>
      </c>
      <c r="AE14" s="1237" t="s">
        <v>185</v>
      </c>
      <c r="AF14" s="1239" t="s">
        <v>185</v>
      </c>
      <c r="AG14" s="1238" t="s">
        <v>185</v>
      </c>
      <c r="AH14" s="1237" t="s">
        <v>185</v>
      </c>
      <c r="AI14" s="1239" t="s">
        <v>185</v>
      </c>
      <c r="AJ14" s="1238" t="s">
        <v>185</v>
      </c>
      <c r="AK14" s="1237" t="s">
        <v>185</v>
      </c>
      <c r="AL14" s="1239" t="s">
        <v>185</v>
      </c>
      <c r="AM14" s="1238" t="s">
        <v>185</v>
      </c>
      <c r="AN14" s="1237" t="s">
        <v>185</v>
      </c>
      <c r="AO14" s="1239" t="s">
        <v>185</v>
      </c>
      <c r="AP14" s="1238" t="s">
        <v>185</v>
      </c>
      <c r="AQ14" s="1237" t="s">
        <v>185</v>
      </c>
      <c r="AR14" s="1239" t="s">
        <v>185</v>
      </c>
      <c r="AS14" s="1238" t="s">
        <v>185</v>
      </c>
      <c r="AT14" s="1237" t="s">
        <v>185</v>
      </c>
      <c r="AU14" s="1239" t="s">
        <v>185</v>
      </c>
      <c r="AV14" s="1238" t="s">
        <v>185</v>
      </c>
      <c r="AW14" s="1237" t="s">
        <v>185</v>
      </c>
      <c r="AX14" s="1239" t="s">
        <v>185</v>
      </c>
      <c r="AY14" s="1238" t="s">
        <v>185</v>
      </c>
      <c r="AZ14" s="1237" t="s">
        <v>185</v>
      </c>
      <c r="BA14" s="1239" t="s">
        <v>185</v>
      </c>
      <c r="BB14" s="1238" t="s">
        <v>185</v>
      </c>
      <c r="BC14" s="1237" t="s">
        <v>185</v>
      </c>
      <c r="BD14" s="1239" t="s">
        <v>185</v>
      </c>
      <c r="BE14" s="1238" t="s">
        <v>185</v>
      </c>
      <c r="BF14" s="1237" t="s">
        <v>185</v>
      </c>
      <c r="BG14" s="1239" t="s">
        <v>185</v>
      </c>
      <c r="BH14" s="1238" t="s">
        <v>185</v>
      </c>
      <c r="BI14" s="1237" t="s">
        <v>185</v>
      </c>
      <c r="BJ14" s="1239" t="s">
        <v>185</v>
      </c>
      <c r="BK14" s="1238" t="s">
        <v>185</v>
      </c>
      <c r="BL14" s="1237" t="s">
        <v>185</v>
      </c>
      <c r="BM14" s="1239" t="s">
        <v>185</v>
      </c>
      <c r="BN14" s="1238" t="s">
        <v>185</v>
      </c>
      <c r="BO14" s="1237" t="s">
        <v>185</v>
      </c>
      <c r="BP14" s="1239" t="s">
        <v>185</v>
      </c>
      <c r="BQ14" s="1238" t="s">
        <v>185</v>
      </c>
      <c r="BR14" s="1237" t="s">
        <v>185</v>
      </c>
      <c r="BS14" s="1239" t="s">
        <v>185</v>
      </c>
      <c r="BT14" s="1238" t="s">
        <v>185</v>
      </c>
      <c r="BU14" s="1237" t="s">
        <v>185</v>
      </c>
      <c r="BV14" s="1239" t="s">
        <v>185</v>
      </c>
      <c r="BW14" s="1238" t="s">
        <v>185</v>
      </c>
      <c r="BX14" s="1237" t="s">
        <v>185</v>
      </c>
      <c r="BY14" s="1239" t="s">
        <v>185</v>
      </c>
      <c r="BZ14" s="1238" t="s">
        <v>185</v>
      </c>
      <c r="CA14" s="1237" t="s">
        <v>185</v>
      </c>
    </row>
    <row r="15" spans="1:79" s="1227" customFormat="1">
      <c r="A15" s="1864"/>
      <c r="B15" s="1865"/>
      <c r="C15" s="1876"/>
      <c r="D15" s="1864"/>
      <c r="E15" s="1865"/>
      <c r="F15" s="1866" t="s">
        <v>19</v>
      </c>
      <c r="G15" s="1867"/>
      <c r="H15" s="1193">
        <v>7.19</v>
      </c>
      <c r="I15" s="1322">
        <v>0.12428800000000001</v>
      </c>
      <c r="J15" s="1321">
        <v>3.1359999999999999E-2</v>
      </c>
      <c r="K15" s="1193">
        <v>7.12</v>
      </c>
      <c r="L15" s="1322">
        <v>0.123184</v>
      </c>
      <c r="M15" s="1321">
        <v>3.0960000000000001E-2</v>
      </c>
      <c r="N15" s="1193">
        <v>7.18</v>
      </c>
      <c r="O15" s="1322">
        <v>0.12425600000000001</v>
      </c>
      <c r="P15" s="1321">
        <v>3.1359999999999999E-2</v>
      </c>
      <c r="Q15" s="1193">
        <v>7.85</v>
      </c>
      <c r="R15" s="1322">
        <v>0.13628000000000001</v>
      </c>
      <c r="S15" s="1321">
        <v>3.236E-2</v>
      </c>
      <c r="T15" s="1193">
        <v>7.73</v>
      </c>
      <c r="U15" s="1322">
        <v>0.13463999999999998</v>
      </c>
      <c r="V15" s="1321">
        <v>3.0159999999999999E-2</v>
      </c>
      <c r="W15" s="1193">
        <v>10.91</v>
      </c>
      <c r="X15" s="1322">
        <v>0.19201599999999999</v>
      </c>
      <c r="Y15" s="1321">
        <v>3.1384000000000002E-2</v>
      </c>
      <c r="Z15" s="1193">
        <v>11.86</v>
      </c>
      <c r="AA15" s="1322">
        <v>0.20849599999999999</v>
      </c>
      <c r="AB15" s="1321">
        <v>3.6159999999999998E-2</v>
      </c>
      <c r="AC15" s="1193">
        <v>10.92</v>
      </c>
      <c r="AD15" s="1322">
        <v>0.19201599999999999</v>
      </c>
      <c r="AE15" s="1321">
        <v>3.2584000000000002E-2</v>
      </c>
      <c r="AF15" s="1193">
        <v>11.22</v>
      </c>
      <c r="AG15" s="1322">
        <v>0.19645599999999996</v>
      </c>
      <c r="AH15" s="1321">
        <v>3.8184000000000003E-2</v>
      </c>
      <c r="AI15" s="1193">
        <v>10.93</v>
      </c>
      <c r="AJ15" s="1322">
        <v>0.19068000000000002</v>
      </c>
      <c r="AK15" s="1321">
        <v>4.1184000000000005E-2</v>
      </c>
      <c r="AL15" s="1193">
        <v>10.16</v>
      </c>
      <c r="AM15" s="1322">
        <v>0.17699999999999999</v>
      </c>
      <c r="AN15" s="1321">
        <v>3.8983999999999998E-2</v>
      </c>
      <c r="AO15" s="1193">
        <v>11.21</v>
      </c>
      <c r="AP15" s="1322">
        <v>0.19571999999999998</v>
      </c>
      <c r="AQ15" s="1321">
        <v>4.1160000000000002E-2</v>
      </c>
      <c r="AR15" s="1193">
        <v>12.29</v>
      </c>
      <c r="AS15" s="1322">
        <v>0.21482399999999999</v>
      </c>
      <c r="AT15" s="1321">
        <v>4.3784000000000003E-2</v>
      </c>
      <c r="AU15" s="1193">
        <v>12.04</v>
      </c>
      <c r="AV15" s="1322">
        <v>0.21057599999999999</v>
      </c>
      <c r="AW15" s="1321">
        <v>4.2759999999999999E-2</v>
      </c>
      <c r="AX15" s="1193">
        <v>12.39</v>
      </c>
      <c r="AY15" s="1322">
        <v>0.216976</v>
      </c>
      <c r="AZ15" s="1321">
        <v>4.1984E-2</v>
      </c>
      <c r="BA15" s="1193">
        <v>11.22</v>
      </c>
      <c r="BB15" s="1322">
        <v>0.19702399999999998</v>
      </c>
      <c r="BC15" s="1321">
        <v>3.4984000000000001E-2</v>
      </c>
      <c r="BD15" s="1193">
        <v>10.4</v>
      </c>
      <c r="BE15" s="1322">
        <v>0.18304799999999999</v>
      </c>
      <c r="BF15" s="1321">
        <v>2.9960000000000001E-2</v>
      </c>
      <c r="BG15" s="1193">
        <v>9.36</v>
      </c>
      <c r="BH15" s="1322">
        <v>0.16439999999999999</v>
      </c>
      <c r="BI15" s="1321">
        <v>2.8983999999999999E-2</v>
      </c>
      <c r="BJ15" s="1193">
        <v>9.1</v>
      </c>
      <c r="BK15" s="1322">
        <v>0.15964800000000001</v>
      </c>
      <c r="BL15" s="1321">
        <v>2.9007999999999999E-2</v>
      </c>
      <c r="BM15" s="1193">
        <v>8.8800000000000008</v>
      </c>
      <c r="BN15" s="1322">
        <v>0.15515200000000001</v>
      </c>
      <c r="BO15" s="1321">
        <v>3.1632E-2</v>
      </c>
      <c r="BP15" s="1193">
        <v>8.66</v>
      </c>
      <c r="BQ15" s="1322">
        <v>0.15096799999999999</v>
      </c>
      <c r="BR15" s="1321">
        <v>3.2959999999999996E-2</v>
      </c>
      <c r="BS15" s="1193">
        <v>8.36</v>
      </c>
      <c r="BT15" s="1322">
        <v>0.14571200000000001</v>
      </c>
      <c r="BU15" s="1321">
        <v>3.1959999999999995E-2</v>
      </c>
      <c r="BV15" s="1193">
        <v>7.9</v>
      </c>
      <c r="BW15" s="1322">
        <v>0.13713600000000001</v>
      </c>
      <c r="BX15" s="1321">
        <v>3.2559999999999999E-2</v>
      </c>
      <c r="BY15" s="1193">
        <v>7.67</v>
      </c>
      <c r="BZ15" s="1322">
        <v>0.133016</v>
      </c>
      <c r="CA15" s="1321">
        <v>3.1760000000000004E-2</v>
      </c>
    </row>
    <row r="16" spans="1:79" s="1227" customFormat="1" ht="13.8" thickBot="1">
      <c r="A16" s="1864"/>
      <c r="B16" s="1865"/>
      <c r="C16" s="1876"/>
      <c r="D16" s="1809"/>
      <c r="E16" s="1810"/>
      <c r="F16" s="1832"/>
      <c r="G16" s="1834"/>
      <c r="H16" s="1233" t="s">
        <v>185</v>
      </c>
      <c r="I16" s="1232" t="s">
        <v>185</v>
      </c>
      <c r="J16" s="1231" t="s">
        <v>185</v>
      </c>
      <c r="K16" s="1233" t="s">
        <v>185</v>
      </c>
      <c r="L16" s="1232" t="s">
        <v>185</v>
      </c>
      <c r="M16" s="1231" t="s">
        <v>185</v>
      </c>
      <c r="N16" s="1233" t="s">
        <v>185</v>
      </c>
      <c r="O16" s="1232" t="s">
        <v>185</v>
      </c>
      <c r="P16" s="1231" t="s">
        <v>185</v>
      </c>
      <c r="Q16" s="1233" t="s">
        <v>185</v>
      </c>
      <c r="R16" s="1232" t="s">
        <v>185</v>
      </c>
      <c r="S16" s="1231" t="s">
        <v>185</v>
      </c>
      <c r="T16" s="1233" t="s">
        <v>185</v>
      </c>
      <c r="U16" s="1232" t="s">
        <v>185</v>
      </c>
      <c r="V16" s="1231" t="s">
        <v>185</v>
      </c>
      <c r="W16" s="1233" t="s">
        <v>185</v>
      </c>
      <c r="X16" s="1232" t="s">
        <v>185</v>
      </c>
      <c r="Y16" s="1231" t="s">
        <v>185</v>
      </c>
      <c r="Z16" s="1233" t="s">
        <v>185</v>
      </c>
      <c r="AA16" s="1232" t="s">
        <v>185</v>
      </c>
      <c r="AB16" s="1231" t="s">
        <v>185</v>
      </c>
      <c r="AC16" s="1233" t="s">
        <v>185</v>
      </c>
      <c r="AD16" s="1232" t="s">
        <v>185</v>
      </c>
      <c r="AE16" s="1231" t="s">
        <v>185</v>
      </c>
      <c r="AF16" s="1233" t="s">
        <v>185</v>
      </c>
      <c r="AG16" s="1232" t="s">
        <v>185</v>
      </c>
      <c r="AH16" s="1231" t="s">
        <v>185</v>
      </c>
      <c r="AI16" s="1233" t="s">
        <v>185</v>
      </c>
      <c r="AJ16" s="1232" t="s">
        <v>185</v>
      </c>
      <c r="AK16" s="1231" t="s">
        <v>185</v>
      </c>
      <c r="AL16" s="1233" t="s">
        <v>185</v>
      </c>
      <c r="AM16" s="1232" t="s">
        <v>185</v>
      </c>
      <c r="AN16" s="1231" t="s">
        <v>185</v>
      </c>
      <c r="AO16" s="1233" t="s">
        <v>185</v>
      </c>
      <c r="AP16" s="1232" t="s">
        <v>185</v>
      </c>
      <c r="AQ16" s="1231" t="s">
        <v>185</v>
      </c>
      <c r="AR16" s="1233" t="s">
        <v>185</v>
      </c>
      <c r="AS16" s="1232" t="s">
        <v>185</v>
      </c>
      <c r="AT16" s="1231" t="s">
        <v>185</v>
      </c>
      <c r="AU16" s="1233" t="s">
        <v>185</v>
      </c>
      <c r="AV16" s="1232" t="s">
        <v>185</v>
      </c>
      <c r="AW16" s="1231" t="s">
        <v>185</v>
      </c>
      <c r="AX16" s="1233" t="s">
        <v>185</v>
      </c>
      <c r="AY16" s="1232" t="s">
        <v>185</v>
      </c>
      <c r="AZ16" s="1231" t="s">
        <v>185</v>
      </c>
      <c r="BA16" s="1233" t="s">
        <v>185</v>
      </c>
      <c r="BB16" s="1232" t="s">
        <v>185</v>
      </c>
      <c r="BC16" s="1231" t="s">
        <v>185</v>
      </c>
      <c r="BD16" s="1233" t="s">
        <v>185</v>
      </c>
      <c r="BE16" s="1232" t="s">
        <v>185</v>
      </c>
      <c r="BF16" s="1231" t="s">
        <v>185</v>
      </c>
      <c r="BG16" s="1233" t="s">
        <v>185</v>
      </c>
      <c r="BH16" s="1232" t="s">
        <v>185</v>
      </c>
      <c r="BI16" s="1231" t="s">
        <v>185</v>
      </c>
      <c r="BJ16" s="1233" t="s">
        <v>185</v>
      </c>
      <c r="BK16" s="1232" t="s">
        <v>185</v>
      </c>
      <c r="BL16" s="1231" t="s">
        <v>185</v>
      </c>
      <c r="BM16" s="1233" t="s">
        <v>185</v>
      </c>
      <c r="BN16" s="1232" t="s">
        <v>185</v>
      </c>
      <c r="BO16" s="1231" t="s">
        <v>185</v>
      </c>
      <c r="BP16" s="1233" t="s">
        <v>185</v>
      </c>
      <c r="BQ16" s="1232" t="s">
        <v>185</v>
      </c>
      <c r="BR16" s="1231" t="s">
        <v>185</v>
      </c>
      <c r="BS16" s="1233" t="s">
        <v>185</v>
      </c>
      <c r="BT16" s="1232" t="s">
        <v>185</v>
      </c>
      <c r="BU16" s="1231" t="s">
        <v>185</v>
      </c>
      <c r="BV16" s="1233" t="s">
        <v>185</v>
      </c>
      <c r="BW16" s="1232" t="s">
        <v>185</v>
      </c>
      <c r="BX16" s="1231" t="s">
        <v>185</v>
      </c>
      <c r="BY16" s="1233" t="s">
        <v>185</v>
      </c>
      <c r="BZ16" s="1232" t="s">
        <v>185</v>
      </c>
      <c r="CA16" s="1231" t="s">
        <v>185</v>
      </c>
    </row>
    <row r="17" spans="1:79" s="1227" customFormat="1">
      <c r="A17" s="1864"/>
      <c r="B17" s="1865"/>
      <c r="C17" s="1876"/>
      <c r="D17" s="1807" t="s">
        <v>22</v>
      </c>
      <c r="E17" s="1808"/>
      <c r="F17" s="1868" t="s">
        <v>17</v>
      </c>
      <c r="G17" s="1869"/>
      <c r="H17" s="1858">
        <v>117</v>
      </c>
      <c r="I17" s="1859"/>
      <c r="J17" s="1860"/>
      <c r="K17" s="1858">
        <v>117</v>
      </c>
      <c r="L17" s="1859"/>
      <c r="M17" s="1860"/>
      <c r="N17" s="1858">
        <v>117</v>
      </c>
      <c r="O17" s="1859"/>
      <c r="P17" s="1860"/>
      <c r="Q17" s="1858">
        <v>117</v>
      </c>
      <c r="R17" s="1859"/>
      <c r="S17" s="1860"/>
      <c r="T17" s="1858">
        <v>117</v>
      </c>
      <c r="U17" s="1859"/>
      <c r="V17" s="1860"/>
      <c r="W17" s="1858">
        <v>117</v>
      </c>
      <c r="X17" s="1859"/>
      <c r="Y17" s="1860"/>
      <c r="Z17" s="1858">
        <v>117</v>
      </c>
      <c r="AA17" s="1859"/>
      <c r="AB17" s="1860"/>
      <c r="AC17" s="1858">
        <v>117</v>
      </c>
      <c r="AD17" s="1859"/>
      <c r="AE17" s="1860"/>
      <c r="AF17" s="1858">
        <v>117</v>
      </c>
      <c r="AG17" s="1859"/>
      <c r="AH17" s="1860"/>
      <c r="AI17" s="1858">
        <v>117</v>
      </c>
      <c r="AJ17" s="1859"/>
      <c r="AK17" s="1860"/>
      <c r="AL17" s="1858">
        <v>117</v>
      </c>
      <c r="AM17" s="1859"/>
      <c r="AN17" s="1860"/>
      <c r="AO17" s="1858">
        <v>117</v>
      </c>
      <c r="AP17" s="1859"/>
      <c r="AQ17" s="1860"/>
      <c r="AR17" s="1858">
        <v>117</v>
      </c>
      <c r="AS17" s="1859"/>
      <c r="AT17" s="1860"/>
      <c r="AU17" s="1858">
        <v>117</v>
      </c>
      <c r="AV17" s="1859"/>
      <c r="AW17" s="1860"/>
      <c r="AX17" s="1858">
        <v>117</v>
      </c>
      <c r="AY17" s="1859"/>
      <c r="AZ17" s="1860"/>
      <c r="BA17" s="1858">
        <v>117</v>
      </c>
      <c r="BB17" s="1859"/>
      <c r="BC17" s="1860"/>
      <c r="BD17" s="1858">
        <v>117</v>
      </c>
      <c r="BE17" s="1859"/>
      <c r="BF17" s="1860"/>
      <c r="BG17" s="1858">
        <v>117</v>
      </c>
      <c r="BH17" s="1859"/>
      <c r="BI17" s="1860"/>
      <c r="BJ17" s="1858">
        <v>117</v>
      </c>
      <c r="BK17" s="1859"/>
      <c r="BL17" s="1860"/>
      <c r="BM17" s="1858">
        <v>117</v>
      </c>
      <c r="BN17" s="1859"/>
      <c r="BO17" s="1860"/>
      <c r="BP17" s="1858">
        <v>117</v>
      </c>
      <c r="BQ17" s="1859"/>
      <c r="BR17" s="1860"/>
      <c r="BS17" s="1858">
        <v>117</v>
      </c>
      <c r="BT17" s="1859"/>
      <c r="BU17" s="1860"/>
      <c r="BV17" s="1858">
        <v>117</v>
      </c>
      <c r="BW17" s="1859"/>
      <c r="BX17" s="1860"/>
      <c r="BY17" s="1858">
        <v>117</v>
      </c>
      <c r="BZ17" s="1859"/>
      <c r="CA17" s="1860"/>
    </row>
    <row r="18" spans="1:79" s="1227" customFormat="1">
      <c r="A18" s="1864"/>
      <c r="B18" s="1865"/>
      <c r="C18" s="1876"/>
      <c r="D18" s="1864"/>
      <c r="E18" s="1865"/>
      <c r="F18" s="1866" t="s">
        <v>19</v>
      </c>
      <c r="G18" s="1867"/>
      <c r="H18" s="1855">
        <v>10.3</v>
      </c>
      <c r="I18" s="1856"/>
      <c r="J18" s="1857"/>
      <c r="K18" s="1855">
        <v>10.3</v>
      </c>
      <c r="L18" s="1856"/>
      <c r="M18" s="1857"/>
      <c r="N18" s="1855">
        <v>10.3</v>
      </c>
      <c r="O18" s="1856"/>
      <c r="P18" s="1857"/>
      <c r="Q18" s="1855">
        <v>10.3</v>
      </c>
      <c r="R18" s="1856"/>
      <c r="S18" s="1857"/>
      <c r="T18" s="1855">
        <v>10.3</v>
      </c>
      <c r="U18" s="1856"/>
      <c r="V18" s="1857"/>
      <c r="W18" s="1855">
        <v>10.3</v>
      </c>
      <c r="X18" s="1856"/>
      <c r="Y18" s="1857"/>
      <c r="Z18" s="1855">
        <v>10.3</v>
      </c>
      <c r="AA18" s="1856"/>
      <c r="AB18" s="1857"/>
      <c r="AC18" s="1855">
        <v>10.3</v>
      </c>
      <c r="AD18" s="1856"/>
      <c r="AE18" s="1857"/>
      <c r="AF18" s="1855">
        <v>10.3</v>
      </c>
      <c r="AG18" s="1856"/>
      <c r="AH18" s="1857"/>
      <c r="AI18" s="1855">
        <v>10.3</v>
      </c>
      <c r="AJ18" s="1856"/>
      <c r="AK18" s="1857"/>
      <c r="AL18" s="1855">
        <v>10.3</v>
      </c>
      <c r="AM18" s="1856"/>
      <c r="AN18" s="1857"/>
      <c r="AO18" s="1855">
        <v>10.3</v>
      </c>
      <c r="AP18" s="1856"/>
      <c r="AQ18" s="1857"/>
      <c r="AR18" s="1855">
        <v>10.3</v>
      </c>
      <c r="AS18" s="1856"/>
      <c r="AT18" s="1857"/>
      <c r="AU18" s="1855">
        <v>10.3</v>
      </c>
      <c r="AV18" s="1856"/>
      <c r="AW18" s="1857"/>
      <c r="AX18" s="1855">
        <v>10.3</v>
      </c>
      <c r="AY18" s="1856"/>
      <c r="AZ18" s="1857"/>
      <c r="BA18" s="1855">
        <v>10.3</v>
      </c>
      <c r="BB18" s="1856"/>
      <c r="BC18" s="1857"/>
      <c r="BD18" s="1855">
        <v>10.3</v>
      </c>
      <c r="BE18" s="1856"/>
      <c r="BF18" s="1857"/>
      <c r="BG18" s="1855">
        <v>10.3</v>
      </c>
      <c r="BH18" s="1856"/>
      <c r="BI18" s="1857"/>
      <c r="BJ18" s="1855">
        <v>10.3</v>
      </c>
      <c r="BK18" s="1856"/>
      <c r="BL18" s="1857"/>
      <c r="BM18" s="1855">
        <v>10.3</v>
      </c>
      <c r="BN18" s="1856"/>
      <c r="BO18" s="1857"/>
      <c r="BP18" s="1855">
        <v>10.3</v>
      </c>
      <c r="BQ18" s="1856"/>
      <c r="BR18" s="1857"/>
      <c r="BS18" s="1855">
        <v>10.3</v>
      </c>
      <c r="BT18" s="1856"/>
      <c r="BU18" s="1857"/>
      <c r="BV18" s="1855">
        <v>10.3</v>
      </c>
      <c r="BW18" s="1856"/>
      <c r="BX18" s="1857"/>
      <c r="BY18" s="1855">
        <v>10.3</v>
      </c>
      <c r="BZ18" s="1856"/>
      <c r="CA18" s="1857"/>
    </row>
    <row r="19" spans="1:79" s="1227" customFormat="1" ht="13.8" thickBot="1">
      <c r="A19" s="1864"/>
      <c r="B19" s="1865"/>
      <c r="C19" s="1876"/>
      <c r="D19" s="1809"/>
      <c r="E19" s="1810"/>
      <c r="F19" s="1832"/>
      <c r="G19" s="1834"/>
      <c r="H19" s="1832" t="s">
        <v>185</v>
      </c>
      <c r="I19" s="1833"/>
      <c r="J19" s="1834"/>
      <c r="K19" s="1832" t="s">
        <v>185</v>
      </c>
      <c r="L19" s="1833"/>
      <c r="M19" s="1834"/>
      <c r="N19" s="1832" t="s">
        <v>185</v>
      </c>
      <c r="O19" s="1833"/>
      <c r="P19" s="1834"/>
      <c r="Q19" s="1832" t="s">
        <v>185</v>
      </c>
      <c r="R19" s="1833"/>
      <c r="S19" s="1834"/>
      <c r="T19" s="1832" t="s">
        <v>185</v>
      </c>
      <c r="U19" s="1833"/>
      <c r="V19" s="1834"/>
      <c r="W19" s="1832" t="s">
        <v>185</v>
      </c>
      <c r="X19" s="1833"/>
      <c r="Y19" s="1834"/>
      <c r="Z19" s="1832" t="s">
        <v>185</v>
      </c>
      <c r="AA19" s="1833"/>
      <c r="AB19" s="1834"/>
      <c r="AC19" s="1832" t="s">
        <v>185</v>
      </c>
      <c r="AD19" s="1833"/>
      <c r="AE19" s="1834"/>
      <c r="AF19" s="1832" t="s">
        <v>185</v>
      </c>
      <c r="AG19" s="1833"/>
      <c r="AH19" s="1834"/>
      <c r="AI19" s="1832" t="s">
        <v>185</v>
      </c>
      <c r="AJ19" s="1833"/>
      <c r="AK19" s="1834"/>
      <c r="AL19" s="1832" t="s">
        <v>185</v>
      </c>
      <c r="AM19" s="1833"/>
      <c r="AN19" s="1834"/>
      <c r="AO19" s="1832" t="s">
        <v>185</v>
      </c>
      <c r="AP19" s="1833"/>
      <c r="AQ19" s="1834"/>
      <c r="AR19" s="1832" t="s">
        <v>185</v>
      </c>
      <c r="AS19" s="1833"/>
      <c r="AT19" s="1834"/>
      <c r="AU19" s="1832" t="s">
        <v>185</v>
      </c>
      <c r="AV19" s="1833"/>
      <c r="AW19" s="1834"/>
      <c r="AX19" s="1832" t="s">
        <v>185</v>
      </c>
      <c r="AY19" s="1833"/>
      <c r="AZ19" s="1834"/>
      <c r="BA19" s="1832" t="s">
        <v>185</v>
      </c>
      <c r="BB19" s="1833"/>
      <c r="BC19" s="1834"/>
      <c r="BD19" s="1832" t="s">
        <v>185</v>
      </c>
      <c r="BE19" s="1833"/>
      <c r="BF19" s="1834"/>
      <c r="BG19" s="1832" t="s">
        <v>185</v>
      </c>
      <c r="BH19" s="1833"/>
      <c r="BI19" s="1834"/>
      <c r="BJ19" s="1832" t="s">
        <v>185</v>
      </c>
      <c r="BK19" s="1833"/>
      <c r="BL19" s="1834"/>
      <c r="BM19" s="1832" t="s">
        <v>185</v>
      </c>
      <c r="BN19" s="1833"/>
      <c r="BO19" s="1834"/>
      <c r="BP19" s="1832" t="s">
        <v>185</v>
      </c>
      <c r="BQ19" s="1833"/>
      <c r="BR19" s="1834"/>
      <c r="BS19" s="1832" t="s">
        <v>185</v>
      </c>
      <c r="BT19" s="1833"/>
      <c r="BU19" s="1834"/>
      <c r="BV19" s="1832" t="s">
        <v>185</v>
      </c>
      <c r="BW19" s="1833"/>
      <c r="BX19" s="1834"/>
      <c r="BY19" s="1832" t="s">
        <v>185</v>
      </c>
      <c r="BZ19" s="1833"/>
      <c r="CA19" s="1834"/>
    </row>
    <row r="20" spans="1:79" s="1227" customFormat="1" ht="13.8" thickBot="1">
      <c r="A20" s="1809"/>
      <c r="B20" s="1810"/>
      <c r="C20" s="1877"/>
      <c r="D20" s="1861" t="s">
        <v>21</v>
      </c>
      <c r="E20" s="1862"/>
      <c r="F20" s="1862"/>
      <c r="G20" s="1863"/>
      <c r="H20" s="1852">
        <v>21</v>
      </c>
      <c r="I20" s="1853"/>
      <c r="J20" s="1854"/>
      <c r="K20" s="1852">
        <v>21</v>
      </c>
      <c r="L20" s="1853"/>
      <c r="M20" s="1854"/>
      <c r="N20" s="1852">
        <v>21</v>
      </c>
      <c r="O20" s="1853"/>
      <c r="P20" s="1854"/>
      <c r="Q20" s="1852">
        <v>21</v>
      </c>
      <c r="R20" s="1853"/>
      <c r="S20" s="1854"/>
      <c r="T20" s="1852">
        <v>21</v>
      </c>
      <c r="U20" s="1853"/>
      <c r="V20" s="1854"/>
      <c r="W20" s="1852">
        <v>21</v>
      </c>
      <c r="X20" s="1853"/>
      <c r="Y20" s="1854"/>
      <c r="Z20" s="1852">
        <v>21</v>
      </c>
      <c r="AA20" s="1853"/>
      <c r="AB20" s="1854"/>
      <c r="AC20" s="1852">
        <v>21</v>
      </c>
      <c r="AD20" s="1853"/>
      <c r="AE20" s="1854"/>
      <c r="AF20" s="1852">
        <v>21</v>
      </c>
      <c r="AG20" s="1853"/>
      <c r="AH20" s="1854"/>
      <c r="AI20" s="1852">
        <v>21</v>
      </c>
      <c r="AJ20" s="1853"/>
      <c r="AK20" s="1854"/>
      <c r="AL20" s="1852">
        <v>21</v>
      </c>
      <c r="AM20" s="1853"/>
      <c r="AN20" s="1854"/>
      <c r="AO20" s="1852">
        <v>21</v>
      </c>
      <c r="AP20" s="1853"/>
      <c r="AQ20" s="1854"/>
      <c r="AR20" s="1852">
        <v>21</v>
      </c>
      <c r="AS20" s="1853"/>
      <c r="AT20" s="1854"/>
      <c r="AU20" s="1852">
        <v>21</v>
      </c>
      <c r="AV20" s="1853"/>
      <c r="AW20" s="1854"/>
      <c r="AX20" s="1852">
        <v>21</v>
      </c>
      <c r="AY20" s="1853"/>
      <c r="AZ20" s="1854"/>
      <c r="BA20" s="1852">
        <v>21</v>
      </c>
      <c r="BB20" s="1853"/>
      <c r="BC20" s="1854"/>
      <c r="BD20" s="1852">
        <v>21</v>
      </c>
      <c r="BE20" s="1853"/>
      <c r="BF20" s="1854"/>
      <c r="BG20" s="1852">
        <v>21</v>
      </c>
      <c r="BH20" s="1853"/>
      <c r="BI20" s="1854"/>
      <c r="BJ20" s="1852">
        <v>21</v>
      </c>
      <c r="BK20" s="1853"/>
      <c r="BL20" s="1854"/>
      <c r="BM20" s="1852">
        <v>21</v>
      </c>
      <c r="BN20" s="1853"/>
      <c r="BO20" s="1854"/>
      <c r="BP20" s="1852">
        <v>21</v>
      </c>
      <c r="BQ20" s="1853"/>
      <c r="BR20" s="1854"/>
      <c r="BS20" s="1852">
        <v>21</v>
      </c>
      <c r="BT20" s="1853"/>
      <c r="BU20" s="1854"/>
      <c r="BV20" s="1852">
        <v>21</v>
      </c>
      <c r="BW20" s="1853"/>
      <c r="BX20" s="1854"/>
      <c r="BY20" s="1852">
        <v>21</v>
      </c>
      <c r="BZ20" s="1853"/>
      <c r="CA20" s="1854"/>
    </row>
    <row r="21" spans="1:79" s="1227" customFormat="1">
      <c r="A21" s="1807" t="s">
        <v>48</v>
      </c>
      <c r="B21" s="1808"/>
      <c r="C21" s="1811"/>
      <c r="D21" s="1803" t="s">
        <v>18</v>
      </c>
      <c r="E21" s="1804"/>
      <c r="F21" s="1797"/>
      <c r="G21" s="1798"/>
      <c r="H21" s="1230">
        <v>15.08</v>
      </c>
      <c r="I21" s="1229">
        <v>1.0152E-2</v>
      </c>
      <c r="J21" s="1346">
        <v>-8.160000000000001E-4</v>
      </c>
      <c r="K21" s="1230">
        <v>14.53</v>
      </c>
      <c r="L21" s="1229">
        <v>9.7920000000000004E-3</v>
      </c>
      <c r="M21" s="1346">
        <v>-6.7199999999999996E-4</v>
      </c>
      <c r="N21" s="1230">
        <v>14.41</v>
      </c>
      <c r="O21" s="1229">
        <v>9.6959999999999998E-3</v>
      </c>
      <c r="P21" s="1346">
        <v>-8.6399999999999997E-4</v>
      </c>
      <c r="Q21" s="1230">
        <v>14.36</v>
      </c>
      <c r="R21" s="1229">
        <v>9.672E-3</v>
      </c>
      <c r="S21" s="1346">
        <v>-7.4399999999999998E-4</v>
      </c>
      <c r="T21" s="1230">
        <v>14.33</v>
      </c>
      <c r="U21" s="1229">
        <v>9.6480000000000003E-3</v>
      </c>
      <c r="V21" s="1346">
        <v>-7.6800000000000002E-4</v>
      </c>
      <c r="W21" s="1230">
        <v>14.28</v>
      </c>
      <c r="X21" s="1229">
        <v>9.5999999999999992E-3</v>
      </c>
      <c r="Y21" s="1346">
        <v>-9.1200000000000005E-4</v>
      </c>
      <c r="Z21" s="1230">
        <v>14.51</v>
      </c>
      <c r="AA21" s="1229">
        <v>9.7439999999999992E-3</v>
      </c>
      <c r="AB21" s="1346">
        <v>-1.0559999999999999E-3</v>
      </c>
      <c r="AC21" s="1230">
        <v>14.27</v>
      </c>
      <c r="AD21" s="1229">
        <v>9.5999999999999992E-3</v>
      </c>
      <c r="AE21" s="1346">
        <v>-8.6399999999999997E-4</v>
      </c>
      <c r="AF21" s="1230">
        <v>14.31</v>
      </c>
      <c r="AG21" s="1229">
        <v>9.6240000000000006E-3</v>
      </c>
      <c r="AH21" s="1346">
        <v>-8.8800000000000001E-4</v>
      </c>
      <c r="AI21" s="1230">
        <v>14.49</v>
      </c>
      <c r="AJ21" s="1229">
        <v>9.7439999999999992E-3</v>
      </c>
      <c r="AK21" s="1346">
        <v>-9.3599999999999998E-4</v>
      </c>
      <c r="AL21" s="1230">
        <v>14.76</v>
      </c>
      <c r="AM21" s="1229">
        <v>9.9360000000000004E-3</v>
      </c>
      <c r="AN21" s="1346">
        <v>-8.6399999999999997E-4</v>
      </c>
      <c r="AO21" s="1230">
        <v>14.66</v>
      </c>
      <c r="AP21" s="1229">
        <v>9.8640000000000012E-3</v>
      </c>
      <c r="AQ21" s="1346">
        <v>-8.8800000000000001E-4</v>
      </c>
      <c r="AR21" s="1230">
        <v>14.68</v>
      </c>
      <c r="AS21" s="1229">
        <v>9.8879999999999992E-3</v>
      </c>
      <c r="AT21" s="1346">
        <v>-7.9200000000000006E-4</v>
      </c>
      <c r="AU21" s="1230">
        <v>14.64</v>
      </c>
      <c r="AV21" s="1229">
        <v>9.8640000000000012E-3</v>
      </c>
      <c r="AW21" s="1346">
        <v>-7.1999999999999994E-4</v>
      </c>
      <c r="AX21" s="1230">
        <v>14.65</v>
      </c>
      <c r="AY21" s="1229">
        <v>9.8640000000000012E-3</v>
      </c>
      <c r="AZ21" s="1346">
        <v>-7.9200000000000006E-4</v>
      </c>
      <c r="BA21" s="1230">
        <v>14.73</v>
      </c>
      <c r="BB21" s="1229">
        <v>9.9120000000000007E-3</v>
      </c>
      <c r="BC21" s="1346">
        <v>-8.8800000000000001E-4</v>
      </c>
      <c r="BD21" s="1230">
        <v>14.53</v>
      </c>
      <c r="BE21" s="1229">
        <v>9.7680000000000006E-3</v>
      </c>
      <c r="BF21" s="1346">
        <v>-9.8400000000000007E-4</v>
      </c>
      <c r="BG21" s="1230">
        <v>14.38</v>
      </c>
      <c r="BH21" s="1229">
        <v>9.672E-3</v>
      </c>
      <c r="BI21" s="1346">
        <v>-8.6399999999999997E-4</v>
      </c>
      <c r="BJ21" s="1230">
        <v>14.76</v>
      </c>
      <c r="BK21" s="1229">
        <v>9.9360000000000004E-3</v>
      </c>
      <c r="BL21" s="1346">
        <v>-8.6400000000000008E-4</v>
      </c>
      <c r="BM21" s="1230">
        <v>14.91</v>
      </c>
      <c r="BN21" s="1229">
        <v>1.0031999999999999E-2</v>
      </c>
      <c r="BO21" s="1346">
        <v>-8.8800000000000001E-4</v>
      </c>
      <c r="BP21" s="1230">
        <v>14.91</v>
      </c>
      <c r="BQ21" s="1229">
        <v>1.0031999999999999E-2</v>
      </c>
      <c r="BR21" s="1346">
        <v>-8.8800000000000001E-4</v>
      </c>
      <c r="BS21" s="1230">
        <v>14.93</v>
      </c>
      <c r="BT21" s="1229">
        <v>1.0055999999999999E-2</v>
      </c>
      <c r="BU21" s="1346">
        <v>-7.6800000000000002E-4</v>
      </c>
      <c r="BV21" s="1230">
        <v>15.09</v>
      </c>
      <c r="BW21" s="1229">
        <v>1.0152E-2</v>
      </c>
      <c r="BX21" s="1346">
        <v>-9.1200000000000005E-4</v>
      </c>
      <c r="BY21" s="1230">
        <v>14.73</v>
      </c>
      <c r="BZ21" s="1229">
        <v>9.9120000000000007E-3</v>
      </c>
      <c r="CA21" s="1346">
        <v>-8.8800000000000001E-4</v>
      </c>
    </row>
    <row r="22" spans="1:79" s="1227" customFormat="1" ht="13.8" thickBot="1">
      <c r="A22" s="1809"/>
      <c r="B22" s="1810"/>
      <c r="C22" s="1812"/>
      <c r="D22" s="1805" t="s">
        <v>22</v>
      </c>
      <c r="E22" s="1806"/>
      <c r="F22" s="1799"/>
      <c r="G22" s="1800"/>
      <c r="H22" s="1849">
        <v>0.39</v>
      </c>
      <c r="I22" s="1850"/>
      <c r="J22" s="1851"/>
      <c r="K22" s="1849">
        <v>0.39</v>
      </c>
      <c r="L22" s="1850"/>
      <c r="M22" s="1851"/>
      <c r="N22" s="1849">
        <v>0.39</v>
      </c>
      <c r="O22" s="1850"/>
      <c r="P22" s="1851"/>
      <c r="Q22" s="1849">
        <v>0.39</v>
      </c>
      <c r="R22" s="1850"/>
      <c r="S22" s="1851"/>
      <c r="T22" s="1849">
        <v>0.39</v>
      </c>
      <c r="U22" s="1850"/>
      <c r="V22" s="1851"/>
      <c r="W22" s="1849">
        <v>0.39</v>
      </c>
      <c r="X22" s="1850"/>
      <c r="Y22" s="1851"/>
      <c r="Z22" s="1849">
        <v>0.39</v>
      </c>
      <c r="AA22" s="1850"/>
      <c r="AB22" s="1851"/>
      <c r="AC22" s="1849">
        <v>0.39</v>
      </c>
      <c r="AD22" s="1850"/>
      <c r="AE22" s="1851"/>
      <c r="AF22" s="1849">
        <v>0.39</v>
      </c>
      <c r="AG22" s="1850"/>
      <c r="AH22" s="1851"/>
      <c r="AI22" s="1849">
        <v>0.39</v>
      </c>
      <c r="AJ22" s="1850"/>
      <c r="AK22" s="1851"/>
      <c r="AL22" s="1849">
        <v>0.39</v>
      </c>
      <c r="AM22" s="1850"/>
      <c r="AN22" s="1851"/>
      <c r="AO22" s="1849">
        <v>0.39</v>
      </c>
      <c r="AP22" s="1850"/>
      <c r="AQ22" s="1851"/>
      <c r="AR22" s="1849">
        <v>0.39</v>
      </c>
      <c r="AS22" s="1850"/>
      <c r="AT22" s="1851"/>
      <c r="AU22" s="1849">
        <v>0.39</v>
      </c>
      <c r="AV22" s="1850"/>
      <c r="AW22" s="1851"/>
      <c r="AX22" s="1849">
        <v>0.39</v>
      </c>
      <c r="AY22" s="1850"/>
      <c r="AZ22" s="1851"/>
      <c r="BA22" s="1849">
        <v>0.39</v>
      </c>
      <c r="BB22" s="1850"/>
      <c r="BC22" s="1851"/>
      <c r="BD22" s="1849">
        <v>0.39</v>
      </c>
      <c r="BE22" s="1850"/>
      <c r="BF22" s="1851"/>
      <c r="BG22" s="1849">
        <v>0.39</v>
      </c>
      <c r="BH22" s="1850"/>
      <c r="BI22" s="1851"/>
      <c r="BJ22" s="1849">
        <v>0.39</v>
      </c>
      <c r="BK22" s="1850"/>
      <c r="BL22" s="1851"/>
      <c r="BM22" s="1849">
        <v>0.39</v>
      </c>
      <c r="BN22" s="1850"/>
      <c r="BO22" s="1851"/>
      <c r="BP22" s="1849">
        <v>0.39</v>
      </c>
      <c r="BQ22" s="1850"/>
      <c r="BR22" s="1851"/>
      <c r="BS22" s="1849">
        <v>0.39</v>
      </c>
      <c r="BT22" s="1850"/>
      <c r="BU22" s="1851"/>
      <c r="BV22" s="1849">
        <v>0.39</v>
      </c>
      <c r="BW22" s="1850"/>
      <c r="BX22" s="1851"/>
      <c r="BY22" s="1849">
        <v>0.39</v>
      </c>
      <c r="BZ22" s="1850"/>
      <c r="CA22" s="1851"/>
    </row>
    <row r="23" spans="1:79" s="1227" customFormat="1">
      <c r="A23" s="1807" t="s">
        <v>49</v>
      </c>
      <c r="B23" s="1808"/>
      <c r="C23" s="1811"/>
      <c r="D23" s="1803" t="s">
        <v>18</v>
      </c>
      <c r="E23" s="1804"/>
      <c r="F23" s="1797"/>
      <c r="G23" s="1798"/>
      <c r="H23" s="1230">
        <v>16.46</v>
      </c>
      <c r="I23" s="1229">
        <v>1.1087999999999999E-2</v>
      </c>
      <c r="J23" s="1228">
        <v>-8.3999999999999993E-4</v>
      </c>
      <c r="K23" s="1230">
        <v>16.600000000000001</v>
      </c>
      <c r="L23" s="1229">
        <v>1.1183999999999999E-2</v>
      </c>
      <c r="M23" s="1228">
        <v>-8.3999999999999993E-4</v>
      </c>
      <c r="N23" s="1230">
        <v>16.71</v>
      </c>
      <c r="O23" s="1229">
        <v>1.1256E-2</v>
      </c>
      <c r="P23" s="1228">
        <v>-8.3999999999999993E-4</v>
      </c>
      <c r="Q23" s="1230">
        <v>16.739999999999998</v>
      </c>
      <c r="R23" s="1229">
        <v>1.128E-2</v>
      </c>
      <c r="S23" s="1228">
        <v>-8.3999999999999993E-4</v>
      </c>
      <c r="T23" s="1230">
        <v>16.39</v>
      </c>
      <c r="U23" s="1229">
        <v>1.1039999999999999E-2</v>
      </c>
      <c r="V23" s="1228">
        <v>-8.3999999999999993E-4</v>
      </c>
      <c r="W23" s="1230">
        <v>16.350000000000001</v>
      </c>
      <c r="X23" s="1229">
        <v>1.1016E-2</v>
      </c>
      <c r="Y23" s="1228">
        <v>-8.1599999999999999E-4</v>
      </c>
      <c r="Z23" s="1230">
        <v>16.18</v>
      </c>
      <c r="AA23" s="1229">
        <v>1.0896000000000001E-2</v>
      </c>
      <c r="AB23" s="1228">
        <v>-8.3999999999999993E-4</v>
      </c>
      <c r="AC23" s="1230">
        <v>16.350000000000001</v>
      </c>
      <c r="AD23" s="1229">
        <v>1.1016E-2</v>
      </c>
      <c r="AE23" s="1228">
        <v>-8.1599999999999999E-4</v>
      </c>
      <c r="AF23" s="1230">
        <v>16.71</v>
      </c>
      <c r="AG23" s="1229">
        <v>1.1256E-2</v>
      </c>
      <c r="AH23" s="1228">
        <v>-8.1599999999999999E-4</v>
      </c>
      <c r="AI23" s="1230">
        <v>16.739999999999998</v>
      </c>
      <c r="AJ23" s="1229">
        <v>1.128E-2</v>
      </c>
      <c r="AK23" s="1228">
        <v>-8.1599999999999999E-4</v>
      </c>
      <c r="AL23" s="1230">
        <v>16.920000000000002</v>
      </c>
      <c r="AM23" s="1229">
        <v>1.14E-2</v>
      </c>
      <c r="AN23" s="1228">
        <v>-8.1599999999999999E-4</v>
      </c>
      <c r="AO23" s="1230">
        <v>17.100000000000001</v>
      </c>
      <c r="AP23" s="1229">
        <v>1.1519999999999999E-2</v>
      </c>
      <c r="AQ23" s="1228">
        <v>-8.3999999999999993E-4</v>
      </c>
      <c r="AR23" s="1230">
        <v>16.96</v>
      </c>
      <c r="AS23" s="1229">
        <v>1.1424E-2</v>
      </c>
      <c r="AT23" s="1228">
        <v>-8.1599999999999999E-4</v>
      </c>
      <c r="AU23" s="1230">
        <v>16.89</v>
      </c>
      <c r="AV23" s="1229">
        <v>1.1375999999999999E-2</v>
      </c>
      <c r="AW23" s="1228">
        <v>-8.3999999999999993E-4</v>
      </c>
      <c r="AX23" s="1230">
        <v>16.88</v>
      </c>
      <c r="AY23" s="1229">
        <v>1.1375999999999999E-2</v>
      </c>
      <c r="AZ23" s="1228">
        <v>-8.1599999999999999E-4</v>
      </c>
      <c r="BA23" s="1230">
        <v>16.96</v>
      </c>
      <c r="BB23" s="1229">
        <v>1.1424E-2</v>
      </c>
      <c r="BC23" s="1228">
        <v>-8.1599999999999999E-4</v>
      </c>
      <c r="BD23" s="1230">
        <v>16.989999999999998</v>
      </c>
      <c r="BE23" s="1229">
        <v>1.1448E-2</v>
      </c>
      <c r="BF23" s="1228">
        <v>-8.3999999999999993E-4</v>
      </c>
      <c r="BG23" s="1230">
        <v>16.920000000000002</v>
      </c>
      <c r="BH23" s="1229">
        <v>1.14E-2</v>
      </c>
      <c r="BI23" s="1228">
        <v>-8.1599999999999999E-4</v>
      </c>
      <c r="BJ23" s="1230">
        <v>16.989999999999998</v>
      </c>
      <c r="BK23" s="1229">
        <v>1.1448E-2</v>
      </c>
      <c r="BL23" s="1228">
        <v>-7.9200000000000006E-4</v>
      </c>
      <c r="BM23" s="1230">
        <v>16.84</v>
      </c>
      <c r="BN23" s="1229">
        <v>1.1352000000000001E-2</v>
      </c>
      <c r="BO23" s="1228">
        <v>-7.6800000000000002E-4</v>
      </c>
      <c r="BP23" s="1230">
        <v>17.170000000000002</v>
      </c>
      <c r="BQ23" s="1229">
        <v>1.1568E-2</v>
      </c>
      <c r="BR23" s="1228">
        <v>-8.3999999999999993E-4</v>
      </c>
      <c r="BS23" s="1230">
        <v>17.38</v>
      </c>
      <c r="BT23" s="1229">
        <v>1.1712E-2</v>
      </c>
      <c r="BU23" s="1228">
        <v>-8.3999999999999993E-4</v>
      </c>
      <c r="BV23" s="1230">
        <v>17.420000000000002</v>
      </c>
      <c r="BW23" s="1229">
        <v>1.1736E-2</v>
      </c>
      <c r="BX23" s="1228">
        <v>-8.3999999999999993E-4</v>
      </c>
      <c r="BY23" s="1230">
        <v>17.239999999999998</v>
      </c>
      <c r="BZ23" s="1229">
        <v>1.1616E-2</v>
      </c>
      <c r="CA23" s="1228">
        <v>-8.3999999999999993E-4</v>
      </c>
    </row>
    <row r="24" spans="1:79" s="1227" customFormat="1" ht="13.8" thickBot="1">
      <c r="A24" s="1809"/>
      <c r="B24" s="1810"/>
      <c r="C24" s="1812"/>
      <c r="D24" s="1805" t="s">
        <v>22</v>
      </c>
      <c r="E24" s="1806"/>
      <c r="F24" s="1799"/>
      <c r="G24" s="1800"/>
      <c r="H24" s="1849">
        <v>0.39</v>
      </c>
      <c r="I24" s="1850"/>
      <c r="J24" s="1851"/>
      <c r="K24" s="1849">
        <v>0.39</v>
      </c>
      <c r="L24" s="1850"/>
      <c r="M24" s="1851"/>
      <c r="N24" s="1849">
        <v>0.39</v>
      </c>
      <c r="O24" s="1850"/>
      <c r="P24" s="1851"/>
      <c r="Q24" s="1849">
        <v>0.39</v>
      </c>
      <c r="R24" s="1850"/>
      <c r="S24" s="1851"/>
      <c r="T24" s="1849">
        <v>0.39</v>
      </c>
      <c r="U24" s="1850"/>
      <c r="V24" s="1851"/>
      <c r="W24" s="1849">
        <v>0.39</v>
      </c>
      <c r="X24" s="1850"/>
      <c r="Y24" s="1851"/>
      <c r="Z24" s="1849">
        <v>0.39</v>
      </c>
      <c r="AA24" s="1850"/>
      <c r="AB24" s="1851"/>
      <c r="AC24" s="1849">
        <v>0.39</v>
      </c>
      <c r="AD24" s="1850"/>
      <c r="AE24" s="1851"/>
      <c r="AF24" s="1849">
        <v>0.39</v>
      </c>
      <c r="AG24" s="1850"/>
      <c r="AH24" s="1851"/>
      <c r="AI24" s="1849">
        <v>0.39</v>
      </c>
      <c r="AJ24" s="1850"/>
      <c r="AK24" s="1851"/>
      <c r="AL24" s="1849">
        <v>0.39</v>
      </c>
      <c r="AM24" s="1850"/>
      <c r="AN24" s="1851"/>
      <c r="AO24" s="1849">
        <v>0.39</v>
      </c>
      <c r="AP24" s="1850"/>
      <c r="AQ24" s="1851"/>
      <c r="AR24" s="1849">
        <v>0.39</v>
      </c>
      <c r="AS24" s="1850"/>
      <c r="AT24" s="1851"/>
      <c r="AU24" s="1849">
        <v>0.39</v>
      </c>
      <c r="AV24" s="1850"/>
      <c r="AW24" s="1851"/>
      <c r="AX24" s="1849">
        <v>0.39</v>
      </c>
      <c r="AY24" s="1850"/>
      <c r="AZ24" s="1851"/>
      <c r="BA24" s="1849">
        <v>0.39</v>
      </c>
      <c r="BB24" s="1850"/>
      <c r="BC24" s="1851"/>
      <c r="BD24" s="1849">
        <v>0.39</v>
      </c>
      <c r="BE24" s="1850"/>
      <c r="BF24" s="1851"/>
      <c r="BG24" s="1849">
        <v>0.39</v>
      </c>
      <c r="BH24" s="1850"/>
      <c r="BI24" s="1851"/>
      <c r="BJ24" s="1849">
        <v>0.39</v>
      </c>
      <c r="BK24" s="1850"/>
      <c r="BL24" s="1851"/>
      <c r="BM24" s="1849">
        <v>0.39</v>
      </c>
      <c r="BN24" s="1850"/>
      <c r="BO24" s="1851"/>
      <c r="BP24" s="1849">
        <v>0.39</v>
      </c>
      <c r="BQ24" s="1850"/>
      <c r="BR24" s="1851"/>
      <c r="BS24" s="1849">
        <v>0.39</v>
      </c>
      <c r="BT24" s="1850"/>
      <c r="BU24" s="1851"/>
      <c r="BV24" s="1849">
        <v>0.39</v>
      </c>
      <c r="BW24" s="1850"/>
      <c r="BX24" s="1851"/>
      <c r="BY24" s="1849">
        <v>0.39</v>
      </c>
      <c r="BZ24" s="1850"/>
      <c r="CA24" s="1851"/>
    </row>
    <row r="25" spans="1:79">
      <c r="A25" s="1707" t="s">
        <v>25</v>
      </c>
      <c r="B25" s="1707"/>
      <c r="C25" s="1708"/>
      <c r="D25" s="1711" t="s">
        <v>17</v>
      </c>
      <c r="E25" s="1712"/>
      <c r="F25" s="1712"/>
      <c r="G25" s="1789"/>
      <c r="H25" s="1226" t="s">
        <v>185</v>
      </c>
      <c r="I25" s="1225" t="s">
        <v>185</v>
      </c>
      <c r="J25" s="1224" t="s">
        <v>185</v>
      </c>
      <c r="K25" s="1226" t="s">
        <v>185</v>
      </c>
      <c r="L25" s="1225" t="s">
        <v>185</v>
      </c>
      <c r="M25" s="1224" t="s">
        <v>185</v>
      </c>
      <c r="N25" s="1226" t="s">
        <v>185</v>
      </c>
      <c r="O25" s="1225" t="s">
        <v>185</v>
      </c>
      <c r="P25" s="1224" t="s">
        <v>185</v>
      </c>
      <c r="Q25" s="1226" t="s">
        <v>185</v>
      </c>
      <c r="R25" s="1225" t="s">
        <v>185</v>
      </c>
      <c r="S25" s="1224" t="s">
        <v>185</v>
      </c>
      <c r="T25" s="1226" t="s">
        <v>185</v>
      </c>
      <c r="U25" s="1225" t="s">
        <v>185</v>
      </c>
      <c r="V25" s="1224" t="s">
        <v>185</v>
      </c>
      <c r="W25" s="1226" t="s">
        <v>185</v>
      </c>
      <c r="X25" s="1225" t="s">
        <v>185</v>
      </c>
      <c r="Y25" s="1224" t="s">
        <v>185</v>
      </c>
      <c r="Z25" s="1226" t="s">
        <v>185</v>
      </c>
      <c r="AA25" s="1225" t="s">
        <v>185</v>
      </c>
      <c r="AB25" s="1224" t="s">
        <v>185</v>
      </c>
      <c r="AC25" s="1226" t="s">
        <v>185</v>
      </c>
      <c r="AD25" s="1225" t="s">
        <v>185</v>
      </c>
      <c r="AE25" s="1224" t="s">
        <v>185</v>
      </c>
      <c r="AF25" s="1226" t="s">
        <v>185</v>
      </c>
      <c r="AG25" s="1225" t="s">
        <v>185</v>
      </c>
      <c r="AH25" s="1224" t="s">
        <v>185</v>
      </c>
      <c r="AI25" s="1226" t="s">
        <v>185</v>
      </c>
      <c r="AJ25" s="1225" t="s">
        <v>185</v>
      </c>
      <c r="AK25" s="1224" t="s">
        <v>185</v>
      </c>
      <c r="AL25" s="1226" t="s">
        <v>185</v>
      </c>
      <c r="AM25" s="1225" t="s">
        <v>185</v>
      </c>
      <c r="AN25" s="1224" t="s">
        <v>185</v>
      </c>
      <c r="AO25" s="1226" t="s">
        <v>185</v>
      </c>
      <c r="AP25" s="1225" t="s">
        <v>185</v>
      </c>
      <c r="AQ25" s="1224" t="s">
        <v>185</v>
      </c>
      <c r="AR25" s="1226" t="s">
        <v>185</v>
      </c>
      <c r="AS25" s="1225" t="s">
        <v>185</v>
      </c>
      <c r="AT25" s="1224" t="s">
        <v>185</v>
      </c>
      <c r="AU25" s="1226" t="s">
        <v>185</v>
      </c>
      <c r="AV25" s="1225" t="s">
        <v>185</v>
      </c>
      <c r="AW25" s="1224" t="s">
        <v>185</v>
      </c>
      <c r="AX25" s="1226" t="s">
        <v>185</v>
      </c>
      <c r="AY25" s="1225" t="s">
        <v>185</v>
      </c>
      <c r="AZ25" s="1224" t="s">
        <v>185</v>
      </c>
      <c r="BA25" s="1226" t="s">
        <v>185</v>
      </c>
      <c r="BB25" s="1225" t="s">
        <v>185</v>
      </c>
      <c r="BC25" s="1224" t="s">
        <v>185</v>
      </c>
      <c r="BD25" s="1226" t="s">
        <v>185</v>
      </c>
      <c r="BE25" s="1225" t="s">
        <v>185</v>
      </c>
      <c r="BF25" s="1224" t="s">
        <v>185</v>
      </c>
      <c r="BG25" s="1226" t="s">
        <v>185</v>
      </c>
      <c r="BH25" s="1225" t="s">
        <v>185</v>
      </c>
      <c r="BI25" s="1224" t="s">
        <v>185</v>
      </c>
      <c r="BJ25" s="1226" t="s">
        <v>185</v>
      </c>
      <c r="BK25" s="1225" t="s">
        <v>185</v>
      </c>
      <c r="BL25" s="1224" t="s">
        <v>185</v>
      </c>
      <c r="BM25" s="1226" t="s">
        <v>185</v>
      </c>
      <c r="BN25" s="1225" t="s">
        <v>185</v>
      </c>
      <c r="BO25" s="1224" t="s">
        <v>185</v>
      </c>
      <c r="BP25" s="1226" t="s">
        <v>185</v>
      </c>
      <c r="BQ25" s="1225" t="s">
        <v>185</v>
      </c>
      <c r="BR25" s="1224" t="s">
        <v>185</v>
      </c>
      <c r="BS25" s="1226" t="s">
        <v>185</v>
      </c>
      <c r="BT25" s="1225" t="s">
        <v>185</v>
      </c>
      <c r="BU25" s="1224" t="s">
        <v>185</v>
      </c>
      <c r="BV25" s="1226" t="s">
        <v>185</v>
      </c>
      <c r="BW25" s="1225" t="s">
        <v>185</v>
      </c>
      <c r="BX25" s="1224" t="s">
        <v>185</v>
      </c>
      <c r="BY25" s="1226" t="s">
        <v>185</v>
      </c>
      <c r="BZ25" s="1225" t="s">
        <v>185</v>
      </c>
      <c r="CA25" s="1224" t="s">
        <v>185</v>
      </c>
    </row>
    <row r="26" spans="1:79" ht="13.8" thickBot="1">
      <c r="A26" s="1709"/>
      <c r="B26" s="1709"/>
      <c r="C26" s="1710"/>
      <c r="D26" s="1713" t="s">
        <v>19</v>
      </c>
      <c r="E26" s="1714"/>
      <c r="F26" s="1714"/>
      <c r="G26" s="1790"/>
      <c r="H26" s="1345">
        <v>17.760000000000002</v>
      </c>
      <c r="I26" s="1344">
        <v>0.30943999999999999</v>
      </c>
      <c r="J26" s="1343">
        <v>6.7144000000000009E-2</v>
      </c>
      <c r="K26" s="1345">
        <v>17.77</v>
      </c>
      <c r="L26" s="1344">
        <v>0.309776</v>
      </c>
      <c r="M26" s="1343">
        <v>6.6687999999999997E-2</v>
      </c>
      <c r="N26" s="1345">
        <v>17.799999999999997</v>
      </c>
      <c r="O26" s="1344">
        <v>0.31035200000000002</v>
      </c>
      <c r="P26" s="1343">
        <v>6.6696000000000005E-2</v>
      </c>
      <c r="Q26" s="1345">
        <v>18.47</v>
      </c>
      <c r="R26" s="1344">
        <v>0.32235200000000003</v>
      </c>
      <c r="S26" s="1343">
        <v>6.7615999999999996E-2</v>
      </c>
      <c r="T26" s="1345">
        <v>19.07</v>
      </c>
      <c r="U26" s="1344">
        <v>0.33428799999999997</v>
      </c>
      <c r="V26" s="1343">
        <v>6.2792000000000001E-2</v>
      </c>
      <c r="W26" s="1345">
        <v>23.8</v>
      </c>
      <c r="X26" s="1344">
        <v>0.41941600000000001</v>
      </c>
      <c r="Y26" s="1343">
        <v>6.5271999999999997E-2</v>
      </c>
      <c r="Z26" s="1345">
        <v>24.32</v>
      </c>
      <c r="AA26" s="1344">
        <v>0.42823999999999995</v>
      </c>
      <c r="AB26" s="1343">
        <v>6.9304000000000004E-2</v>
      </c>
      <c r="AC26" s="1345">
        <v>22.67</v>
      </c>
      <c r="AD26" s="1344">
        <v>0.39901599999999998</v>
      </c>
      <c r="AE26" s="1343">
        <v>6.5519999999999995E-2</v>
      </c>
      <c r="AF26" s="1345">
        <v>22.630000000000003</v>
      </c>
      <c r="AG26" s="1344">
        <v>0.39747999999999994</v>
      </c>
      <c r="AH26" s="1343">
        <v>7.0295999999999997E-2</v>
      </c>
      <c r="AI26" s="1345">
        <v>22.39</v>
      </c>
      <c r="AJ26" s="1344">
        <v>0.39262399999999997</v>
      </c>
      <c r="AK26" s="1343">
        <v>7.3048000000000002E-2</v>
      </c>
      <c r="AL26" s="1345">
        <v>21.52</v>
      </c>
      <c r="AM26" s="1344">
        <v>0.37713599999999997</v>
      </c>
      <c r="AN26" s="1343">
        <v>7.0919999999999997E-2</v>
      </c>
      <c r="AO26" s="1345">
        <v>22.9</v>
      </c>
      <c r="AP26" s="1344">
        <v>0.40178399999999997</v>
      </c>
      <c r="AQ26" s="1343">
        <v>7.3272000000000004E-2</v>
      </c>
      <c r="AR26" s="1345">
        <v>23.38</v>
      </c>
      <c r="AS26" s="1344">
        <v>0.41011200000000003</v>
      </c>
      <c r="AT26" s="1343">
        <v>7.5592000000000006E-2</v>
      </c>
      <c r="AU26" s="1345">
        <v>23.85</v>
      </c>
      <c r="AV26" s="1344">
        <v>0.41844000000000003</v>
      </c>
      <c r="AW26" s="1343">
        <v>7.7039999999999997E-2</v>
      </c>
      <c r="AX26" s="1345">
        <v>26.32</v>
      </c>
      <c r="AY26" s="1344">
        <v>0.46264000000000005</v>
      </c>
      <c r="AZ26" s="1343">
        <v>7.9991999999999994E-2</v>
      </c>
      <c r="BA26" s="1345">
        <v>25.67</v>
      </c>
      <c r="BB26" s="1344">
        <v>0.45213599999999998</v>
      </c>
      <c r="BC26" s="1343">
        <v>7.1896000000000002E-2</v>
      </c>
      <c r="BD26" s="1345">
        <v>25.200000000000003</v>
      </c>
      <c r="BE26" s="1344">
        <v>0.44441599999999998</v>
      </c>
      <c r="BF26" s="1343">
        <v>6.7776000000000003E-2</v>
      </c>
      <c r="BG26" s="1345">
        <v>24.02</v>
      </c>
      <c r="BH26" s="1344">
        <v>0.423072</v>
      </c>
      <c r="BI26" s="1343">
        <v>6.7320000000000005E-2</v>
      </c>
      <c r="BJ26" s="1345">
        <v>22.84</v>
      </c>
      <c r="BK26" s="1344">
        <v>0.40218399999999999</v>
      </c>
      <c r="BL26" s="1343">
        <v>6.3944000000000001E-2</v>
      </c>
      <c r="BM26" s="1345">
        <v>22.340000000000003</v>
      </c>
      <c r="BN26" s="1344">
        <v>0.39238400000000001</v>
      </c>
      <c r="BO26" s="1343">
        <v>6.8344000000000002E-2</v>
      </c>
      <c r="BP26" s="1345">
        <v>21.17</v>
      </c>
      <c r="BQ26" s="1344">
        <v>0.371</v>
      </c>
      <c r="BR26" s="1343">
        <v>6.987199999999999E-2</v>
      </c>
      <c r="BS26" s="1345">
        <v>20.27</v>
      </c>
      <c r="BT26" s="1344">
        <v>0.35496800000000001</v>
      </c>
      <c r="BU26" s="1343">
        <v>6.8791999999999992E-2</v>
      </c>
      <c r="BV26" s="1345">
        <v>19.48</v>
      </c>
      <c r="BW26" s="1344">
        <v>0.34068799999999999</v>
      </c>
      <c r="BX26" s="1343">
        <v>6.7447999999999994E-2</v>
      </c>
      <c r="BY26" s="1345">
        <v>19.009999999999998</v>
      </c>
      <c r="BZ26" s="1344">
        <v>0.33212799999999998</v>
      </c>
      <c r="CA26" s="1343">
        <v>6.7472000000000004E-2</v>
      </c>
    </row>
    <row r="27" spans="1:79">
      <c r="A27" s="1220" t="s">
        <v>404</v>
      </c>
      <c r="B27" s="1219"/>
      <c r="C27" s="1342">
        <f>(I8+L8+O8+R8+U8+X8+AA8+AD8+AG8+AJ8+AM8+AP8+AS8+AV8+AY8+BB8+BE8+BH8+BK8+BN8+BQ8+BT8+BW8+BZ8)/SQRT((I8+L8+O8+R8+U8+X8+AA8+AD8+AG8+AJ8+AM8+AP8+AS8+AV8+AY8+BB8+BE8+BH8+BK8+BN8+BQ8+BT8+BW8+BZ8)^2+(J8+M8+P8+S8+V8+Y8+AB8+AE8+AH8+AK8+AN8+AQ8+AT8+AW8+BC8+AZ8+BF8+BI8+BL8+BO8+BR8+BU8+BX8+CA8)^2)</f>
        <v>0.98704623092916766</v>
      </c>
      <c r="D27" s="1251" t="s">
        <v>402</v>
      </c>
      <c r="E27" s="1880">
        <f>(J8+M8+P8+S8+V8+Y8+AB8+AE8+AH8+AK8+AN8+AQ8+AT8+AW8+BC8+AZ8+BF8+BI8+BL8+BO8+BR8+BU8+BX8+CA8)/(I8+L8+O8+R8+U8+X8+AA8+AD8+AG8+AJ8+AM8+AP8+AS8+AV8+AY8+BB8+BE8+BH8+BK8+BN8+BQ8+BT8+BW8+BZ8)</f>
        <v>0.16254161351544755</v>
      </c>
      <c r="F27" s="1880"/>
      <c r="G27" s="1254"/>
      <c r="H27" s="1341"/>
      <c r="I27" s="1254"/>
      <c r="J27" s="1340"/>
      <c r="K27" s="1254"/>
      <c r="L27" s="1254"/>
      <c r="M27" s="1254"/>
      <c r="N27" s="1341"/>
      <c r="O27" s="1254"/>
      <c r="P27" s="1340"/>
      <c r="Q27" s="1254"/>
      <c r="R27" s="1254"/>
      <c r="S27" s="1254"/>
      <c r="T27" s="1341"/>
      <c r="U27" s="1254"/>
      <c r="V27" s="1340"/>
      <c r="W27" s="1341"/>
      <c r="X27" s="1254"/>
      <c r="Y27" s="1340"/>
      <c r="Z27" s="1254"/>
      <c r="AA27" s="1254"/>
      <c r="AB27" s="1254"/>
      <c r="AC27" s="1341"/>
      <c r="AD27" s="1254"/>
      <c r="AE27" s="1340"/>
      <c r="AF27" s="1254"/>
      <c r="AG27" s="1254"/>
      <c r="AH27" s="1254"/>
      <c r="AI27" s="1341"/>
      <c r="AJ27" s="1254"/>
      <c r="AK27" s="1340"/>
      <c r="AL27" s="1341"/>
      <c r="AM27" s="1254"/>
      <c r="AN27" s="1340"/>
      <c r="AO27" s="1254"/>
      <c r="AP27" s="1254"/>
      <c r="AQ27" s="1254"/>
      <c r="AR27" s="1341"/>
      <c r="AS27" s="1254"/>
      <c r="AT27" s="1340"/>
      <c r="AU27" s="1254"/>
      <c r="AV27" s="1254"/>
      <c r="AW27" s="1254"/>
      <c r="AX27" s="1341"/>
      <c r="AY27" s="1254"/>
      <c r="AZ27" s="1340"/>
      <c r="BA27" s="1341"/>
      <c r="BB27" s="1254"/>
      <c r="BC27" s="1340"/>
      <c r="BD27" s="1254"/>
      <c r="BE27" s="1254"/>
      <c r="BF27" s="1340"/>
      <c r="BG27" s="1254"/>
      <c r="BH27" s="1254"/>
      <c r="BI27" s="1340"/>
      <c r="BJ27" s="1254"/>
      <c r="BK27" s="1254"/>
      <c r="BL27" s="1340"/>
      <c r="BM27" s="1341"/>
      <c r="BN27" s="1254"/>
      <c r="BO27" s="1340"/>
      <c r="BP27" s="1341"/>
      <c r="BQ27" s="1254"/>
      <c r="BR27" s="1340"/>
      <c r="BS27" s="1254"/>
      <c r="BT27" s="1254"/>
      <c r="BU27" s="1340"/>
      <c r="BV27" s="1254"/>
      <c r="BW27" s="1254"/>
      <c r="BX27" s="1340"/>
      <c r="BY27" s="1341"/>
      <c r="BZ27" s="1254"/>
      <c r="CA27" s="1340"/>
    </row>
    <row r="28" spans="1:79" ht="12.75" customHeight="1" thickBot="1">
      <c r="A28" s="1216" t="s">
        <v>403</v>
      </c>
      <c r="B28" s="1247"/>
      <c r="C28" s="1339">
        <f>(I15+L15+O15+R15+U15+X15+AA15+AD15+AG15+AJ15+AM15+AP15+AS15+AV15+AY15+BB15+BE15+BH15+BK15+BN15+BQ15+BT15+BW15+BZ15)/SQRT((I15+L15+O15+R15+U15+X15+AA15+AD15+AG15+AJ15+AM15+AP15+AS15+AV15+AY15+BB15+BE15+BH15+BK15+BN15+BQ15+BT15+BW15+BZ15)^2+(J15+M15+P15+S15+V15+Y15+AB15+AE15+AH15+AK15+AN15+AQ15+AT15+AW15+BC15+AZ15+BF15+BI15+BL15+BO15+BR15+BU15+BX15+CA15)^2)</f>
        <v>0.97985656759540551</v>
      </c>
      <c r="D28" s="1338" t="s">
        <v>402</v>
      </c>
      <c r="E28" s="1881">
        <f>(J15+M15+P15+S15+V15+Y15+AB15+AE15+AH15+AK15+AN15+AQ15+AT15+AW15+BC15+AZ15+BF15+BI15+BL15+BO15+BR15+BU15+BX15+CA15)/(I15+L15+O15+R15+U15+X15+AA15+AD15+AG15+AJ15+AM15+AP15+AS15+AV15+AY15+BB15+BE15+BH15+BK15+BN15+BQ15+BT15+BW15+BZ15)</f>
        <v>0.20380793756730634</v>
      </c>
      <c r="F28" s="1881"/>
      <c r="G28" s="1247"/>
      <c r="H28" s="1337"/>
      <c r="I28" s="1247"/>
      <c r="J28" s="1032"/>
      <c r="K28" s="1247"/>
      <c r="L28" s="1247"/>
      <c r="M28" s="1247"/>
      <c r="N28" s="1337"/>
      <c r="O28" s="1247"/>
      <c r="P28" s="1032"/>
      <c r="Q28" s="1247"/>
      <c r="R28" s="1247"/>
      <c r="S28" s="1247"/>
      <c r="T28" s="1337"/>
      <c r="U28" s="1247"/>
      <c r="V28" s="1032"/>
      <c r="W28" s="1337"/>
      <c r="X28" s="1247"/>
      <c r="Y28" s="1032"/>
      <c r="Z28" s="1247"/>
      <c r="AA28" s="1247"/>
      <c r="AB28" s="1247"/>
      <c r="AC28" s="1337"/>
      <c r="AD28" s="1247"/>
      <c r="AE28" s="1032"/>
      <c r="AF28" s="1247"/>
      <c r="AG28" s="1247"/>
      <c r="AH28" s="1247"/>
      <c r="AI28" s="1337"/>
      <c r="AJ28" s="1247"/>
      <c r="AK28" s="1032"/>
      <c r="AL28" s="1337"/>
      <c r="AM28" s="1247"/>
      <c r="AN28" s="1032"/>
      <c r="AO28" s="1247"/>
      <c r="AP28" s="1247"/>
      <c r="AQ28" s="1247"/>
      <c r="AR28" s="1337"/>
      <c r="AS28" s="1247"/>
      <c r="AT28" s="1032"/>
      <c r="AU28" s="1247"/>
      <c r="AV28" s="1247"/>
      <c r="AW28" s="1247"/>
      <c r="AX28" s="1337"/>
      <c r="AY28" s="1247"/>
      <c r="AZ28" s="1032"/>
      <c r="BA28" s="1337"/>
      <c r="BB28" s="1247"/>
      <c r="BC28" s="1032"/>
      <c r="BD28" s="1247"/>
      <c r="BE28" s="1247"/>
      <c r="BF28" s="1032"/>
      <c r="BG28" s="1247"/>
      <c r="BH28" s="1247"/>
      <c r="BI28" s="1032"/>
      <c r="BJ28" s="1247"/>
      <c r="BK28" s="1247"/>
      <c r="BL28" s="1032"/>
      <c r="BM28" s="1337"/>
      <c r="BN28" s="1247"/>
      <c r="BO28" s="1032"/>
      <c r="BP28" s="1337"/>
      <c r="BQ28" s="1247"/>
      <c r="BR28" s="1032"/>
      <c r="BS28" s="1247"/>
      <c r="BT28" s="1247"/>
      <c r="BU28" s="1032"/>
      <c r="BV28" s="1247"/>
      <c r="BW28" s="1247"/>
      <c r="BX28" s="1032"/>
      <c r="BY28" s="1337"/>
      <c r="BZ28" s="1247"/>
      <c r="CA28" s="1032"/>
    </row>
    <row r="29" spans="1:79">
      <c r="A29" s="1717" t="s">
        <v>28</v>
      </c>
      <c r="B29" s="1718"/>
      <c r="C29" s="1719"/>
      <c r="D29" s="1720" t="s">
        <v>29</v>
      </c>
      <c r="E29" s="1721"/>
      <c r="F29" s="1722" t="s">
        <v>30</v>
      </c>
      <c r="G29" s="1723"/>
      <c r="H29" s="1087" t="s">
        <v>9</v>
      </c>
      <c r="I29" s="1086" t="s">
        <v>10</v>
      </c>
      <c r="J29" s="1085" t="s">
        <v>11</v>
      </c>
      <c r="K29" s="1087" t="s">
        <v>9</v>
      </c>
      <c r="L29" s="1086" t="s">
        <v>10</v>
      </c>
      <c r="M29" s="1085" t="s">
        <v>11</v>
      </c>
      <c r="N29" s="1087" t="s">
        <v>9</v>
      </c>
      <c r="O29" s="1086" t="s">
        <v>10</v>
      </c>
      <c r="P29" s="1085" t="s">
        <v>11</v>
      </c>
      <c r="Q29" s="1087" t="s">
        <v>9</v>
      </c>
      <c r="R29" s="1086" t="s">
        <v>10</v>
      </c>
      <c r="S29" s="1085" t="s">
        <v>11</v>
      </c>
      <c r="T29" s="1087" t="s">
        <v>9</v>
      </c>
      <c r="U29" s="1086" t="s">
        <v>10</v>
      </c>
      <c r="V29" s="1085" t="s">
        <v>11</v>
      </c>
      <c r="W29" s="1087" t="s">
        <v>9</v>
      </c>
      <c r="X29" s="1086" t="s">
        <v>10</v>
      </c>
      <c r="Y29" s="1085" t="s">
        <v>11</v>
      </c>
      <c r="Z29" s="1121" t="s">
        <v>9</v>
      </c>
      <c r="AA29" s="1086" t="s">
        <v>10</v>
      </c>
      <c r="AB29" s="1119" t="s">
        <v>11</v>
      </c>
      <c r="AC29" s="1087" t="s">
        <v>9</v>
      </c>
      <c r="AD29" s="1086" t="s">
        <v>10</v>
      </c>
      <c r="AE29" s="1085" t="s">
        <v>11</v>
      </c>
      <c r="AF29" s="1087" t="s">
        <v>9</v>
      </c>
      <c r="AG29" s="1086" t="s">
        <v>10</v>
      </c>
      <c r="AH29" s="1085" t="s">
        <v>11</v>
      </c>
      <c r="AI29" s="1087" t="s">
        <v>9</v>
      </c>
      <c r="AJ29" s="1086" t="s">
        <v>10</v>
      </c>
      <c r="AK29" s="1085" t="s">
        <v>11</v>
      </c>
      <c r="AL29" s="1087" t="s">
        <v>9</v>
      </c>
      <c r="AM29" s="1086" t="s">
        <v>10</v>
      </c>
      <c r="AN29" s="1085" t="s">
        <v>11</v>
      </c>
      <c r="AO29" s="1087" t="s">
        <v>9</v>
      </c>
      <c r="AP29" s="1086" t="s">
        <v>10</v>
      </c>
      <c r="AQ29" s="1085" t="s">
        <v>11</v>
      </c>
      <c r="AR29" s="1087" t="s">
        <v>9</v>
      </c>
      <c r="AS29" s="1086" t="s">
        <v>10</v>
      </c>
      <c r="AT29" s="1085" t="s">
        <v>11</v>
      </c>
      <c r="AU29" s="1087" t="s">
        <v>9</v>
      </c>
      <c r="AV29" s="1086" t="s">
        <v>10</v>
      </c>
      <c r="AW29" s="1085" t="s">
        <v>11</v>
      </c>
      <c r="AX29" s="1121" t="s">
        <v>9</v>
      </c>
      <c r="AY29" s="1086" t="s">
        <v>10</v>
      </c>
      <c r="AZ29" s="1119" t="s">
        <v>11</v>
      </c>
      <c r="BA29" s="1087" t="s">
        <v>9</v>
      </c>
      <c r="BB29" s="1086" t="s">
        <v>10</v>
      </c>
      <c r="BC29" s="1085" t="s">
        <v>11</v>
      </c>
      <c r="BD29" s="1087" t="s">
        <v>9</v>
      </c>
      <c r="BE29" s="1086" t="s">
        <v>10</v>
      </c>
      <c r="BF29" s="1085" t="s">
        <v>11</v>
      </c>
      <c r="BG29" s="1121" t="s">
        <v>9</v>
      </c>
      <c r="BH29" s="1086" t="s">
        <v>10</v>
      </c>
      <c r="BI29" s="1085" t="s">
        <v>11</v>
      </c>
      <c r="BJ29" s="1087" t="s">
        <v>9</v>
      </c>
      <c r="BK29" s="1086" t="s">
        <v>10</v>
      </c>
      <c r="BL29" s="1085" t="s">
        <v>11</v>
      </c>
      <c r="BM29" s="1087" t="s">
        <v>9</v>
      </c>
      <c r="BN29" s="1086" t="s">
        <v>10</v>
      </c>
      <c r="BO29" s="1085" t="s">
        <v>11</v>
      </c>
      <c r="BP29" s="1087" t="s">
        <v>9</v>
      </c>
      <c r="BQ29" s="1086" t="s">
        <v>10</v>
      </c>
      <c r="BR29" s="1085" t="s">
        <v>11</v>
      </c>
      <c r="BS29" s="1087" t="s">
        <v>9</v>
      </c>
      <c r="BT29" s="1086" t="s">
        <v>10</v>
      </c>
      <c r="BU29" s="1085" t="s">
        <v>11</v>
      </c>
      <c r="BV29" s="1087" t="s">
        <v>9</v>
      </c>
      <c r="BW29" s="1086" t="s">
        <v>10</v>
      </c>
      <c r="BX29" s="1085" t="s">
        <v>11</v>
      </c>
      <c r="BY29" s="1087" t="s">
        <v>9</v>
      </c>
      <c r="BZ29" s="1086" t="s">
        <v>10</v>
      </c>
      <c r="CA29" s="1085" t="s">
        <v>11</v>
      </c>
    </row>
    <row r="30" spans="1:79" ht="13.8" thickBot="1">
      <c r="A30" s="1705" t="s">
        <v>394</v>
      </c>
      <c r="B30" s="1705"/>
      <c r="C30" s="1706"/>
      <c r="D30" s="1084" t="s">
        <v>32</v>
      </c>
      <c r="E30" s="1084" t="s">
        <v>33</v>
      </c>
      <c r="F30" s="1084" t="s">
        <v>32</v>
      </c>
      <c r="G30" s="1083" t="s">
        <v>33</v>
      </c>
      <c r="H30" s="1082" t="s">
        <v>14</v>
      </c>
      <c r="I30" s="1081" t="s">
        <v>15</v>
      </c>
      <c r="J30" s="1080" t="s">
        <v>70</v>
      </c>
      <c r="K30" s="1082" t="s">
        <v>14</v>
      </c>
      <c r="L30" s="1081" t="s">
        <v>15</v>
      </c>
      <c r="M30" s="1080" t="s">
        <v>70</v>
      </c>
      <c r="N30" s="1082" t="s">
        <v>14</v>
      </c>
      <c r="O30" s="1081" t="s">
        <v>15</v>
      </c>
      <c r="P30" s="1080" t="s">
        <v>70</v>
      </c>
      <c r="Q30" s="1082" t="s">
        <v>14</v>
      </c>
      <c r="R30" s="1081" t="s">
        <v>15</v>
      </c>
      <c r="S30" s="1080" t="s">
        <v>70</v>
      </c>
      <c r="T30" s="1082" t="s">
        <v>14</v>
      </c>
      <c r="U30" s="1081" t="s">
        <v>15</v>
      </c>
      <c r="V30" s="1080" t="s">
        <v>70</v>
      </c>
      <c r="W30" s="1082" t="s">
        <v>14</v>
      </c>
      <c r="X30" s="1081" t="s">
        <v>15</v>
      </c>
      <c r="Y30" s="1080" t="s">
        <v>70</v>
      </c>
      <c r="Z30" s="1209" t="s">
        <v>14</v>
      </c>
      <c r="AA30" s="1081" t="s">
        <v>15</v>
      </c>
      <c r="AB30" s="1210" t="s">
        <v>70</v>
      </c>
      <c r="AC30" s="1082" t="s">
        <v>14</v>
      </c>
      <c r="AD30" s="1081" t="s">
        <v>15</v>
      </c>
      <c r="AE30" s="1080" t="s">
        <v>70</v>
      </c>
      <c r="AF30" s="1082" t="s">
        <v>14</v>
      </c>
      <c r="AG30" s="1081" t="s">
        <v>15</v>
      </c>
      <c r="AH30" s="1080" t="s">
        <v>70</v>
      </c>
      <c r="AI30" s="1082" t="s">
        <v>14</v>
      </c>
      <c r="AJ30" s="1081" t="s">
        <v>15</v>
      </c>
      <c r="AK30" s="1080" t="s">
        <v>70</v>
      </c>
      <c r="AL30" s="1082" t="s">
        <v>14</v>
      </c>
      <c r="AM30" s="1081" t="s">
        <v>15</v>
      </c>
      <c r="AN30" s="1080" t="s">
        <v>70</v>
      </c>
      <c r="AO30" s="1082" t="s">
        <v>14</v>
      </c>
      <c r="AP30" s="1081" t="s">
        <v>15</v>
      </c>
      <c r="AQ30" s="1080" t="s">
        <v>70</v>
      </c>
      <c r="AR30" s="1082" t="s">
        <v>14</v>
      </c>
      <c r="AS30" s="1081" t="s">
        <v>15</v>
      </c>
      <c r="AT30" s="1080" t="s">
        <v>70</v>
      </c>
      <c r="AU30" s="1082" t="s">
        <v>14</v>
      </c>
      <c r="AV30" s="1081" t="s">
        <v>15</v>
      </c>
      <c r="AW30" s="1080" t="s">
        <v>70</v>
      </c>
      <c r="AX30" s="1209" t="s">
        <v>14</v>
      </c>
      <c r="AY30" s="1081" t="s">
        <v>15</v>
      </c>
      <c r="AZ30" s="1210" t="s">
        <v>70</v>
      </c>
      <c r="BA30" s="1082" t="s">
        <v>14</v>
      </c>
      <c r="BB30" s="1081" t="s">
        <v>15</v>
      </c>
      <c r="BC30" s="1080" t="s">
        <v>70</v>
      </c>
      <c r="BD30" s="1082" t="s">
        <v>14</v>
      </c>
      <c r="BE30" s="1081" t="s">
        <v>15</v>
      </c>
      <c r="BF30" s="1080" t="s">
        <v>70</v>
      </c>
      <c r="BG30" s="1209" t="s">
        <v>14</v>
      </c>
      <c r="BH30" s="1081" t="s">
        <v>15</v>
      </c>
      <c r="BI30" s="1080" t="s">
        <v>70</v>
      </c>
      <c r="BJ30" s="1082" t="s">
        <v>14</v>
      </c>
      <c r="BK30" s="1081" t="s">
        <v>15</v>
      </c>
      <c r="BL30" s="1080" t="s">
        <v>70</v>
      </c>
      <c r="BM30" s="1082" t="s">
        <v>14</v>
      </c>
      <c r="BN30" s="1081" t="s">
        <v>15</v>
      </c>
      <c r="BO30" s="1080" t="s">
        <v>70</v>
      </c>
      <c r="BP30" s="1082" t="s">
        <v>14</v>
      </c>
      <c r="BQ30" s="1081" t="s">
        <v>15</v>
      </c>
      <c r="BR30" s="1080" t="s">
        <v>70</v>
      </c>
      <c r="BS30" s="1082" t="s">
        <v>14</v>
      </c>
      <c r="BT30" s="1081" t="s">
        <v>15</v>
      </c>
      <c r="BU30" s="1080" t="s">
        <v>70</v>
      </c>
      <c r="BV30" s="1082" t="s">
        <v>14</v>
      </c>
      <c r="BW30" s="1081" t="s">
        <v>15</v>
      </c>
      <c r="BX30" s="1080" t="s">
        <v>70</v>
      </c>
      <c r="BY30" s="1082" t="s">
        <v>14</v>
      </c>
      <c r="BZ30" s="1081" t="s">
        <v>15</v>
      </c>
      <c r="CA30" s="1080" t="s">
        <v>70</v>
      </c>
    </row>
    <row r="31" spans="1:79" s="1227" customFormat="1" ht="12" customHeight="1">
      <c r="A31" s="1336" t="s">
        <v>401</v>
      </c>
      <c r="B31" s="1207"/>
      <c r="C31" s="1206"/>
      <c r="D31" s="1335"/>
      <c r="E31" s="1334"/>
      <c r="F31" s="1333"/>
      <c r="G31" s="1332"/>
      <c r="H31" s="1193">
        <v>10.02</v>
      </c>
      <c r="I31" s="1322">
        <v>0.17499999999999999</v>
      </c>
      <c r="J31" s="1321">
        <v>3.6600000000000001E-2</v>
      </c>
      <c r="K31" s="1193">
        <v>10.119999999999999</v>
      </c>
      <c r="L31" s="1322">
        <v>0.17680000000000001</v>
      </c>
      <c r="M31" s="1321">
        <v>3.6400000000000002E-2</v>
      </c>
      <c r="N31" s="1193">
        <v>10.09</v>
      </c>
      <c r="O31" s="1322">
        <v>0.1764</v>
      </c>
      <c r="P31" s="1321">
        <v>3.6200000000000003E-2</v>
      </c>
      <c r="Q31" s="1193">
        <v>10.09</v>
      </c>
      <c r="R31" s="1322">
        <v>0.1764</v>
      </c>
      <c r="S31" s="1321">
        <v>3.5999999999999997E-2</v>
      </c>
      <c r="T31" s="1193">
        <v>10.81</v>
      </c>
      <c r="U31" s="1322">
        <v>0.19</v>
      </c>
      <c r="V31" s="1321">
        <v>3.3399999999999999E-2</v>
      </c>
      <c r="W31" s="1193">
        <v>12.36</v>
      </c>
      <c r="X31" s="1322">
        <v>0.21780000000000002</v>
      </c>
      <c r="Y31" s="1321">
        <v>3.4799999999999998E-2</v>
      </c>
      <c r="Z31" s="1193">
        <v>11.93</v>
      </c>
      <c r="AA31" s="1322">
        <v>0.21</v>
      </c>
      <c r="AB31" s="1321">
        <v>3.4200000000000001E-2</v>
      </c>
      <c r="AC31" s="1193">
        <v>11.23</v>
      </c>
      <c r="AD31" s="1322">
        <v>0.19739999999999999</v>
      </c>
      <c r="AE31" s="1321">
        <v>3.3799999999999997E-2</v>
      </c>
      <c r="AF31" s="1193">
        <v>10.89</v>
      </c>
      <c r="AG31" s="1322">
        <v>0.19140000000000001</v>
      </c>
      <c r="AH31" s="1321">
        <v>3.3000000000000002E-2</v>
      </c>
      <c r="AI31" s="1193">
        <v>10.93</v>
      </c>
      <c r="AJ31" s="1322">
        <v>0.19219999999999998</v>
      </c>
      <c r="AK31" s="1321">
        <v>3.2799999999999996E-2</v>
      </c>
      <c r="AL31" s="1193">
        <v>10.82</v>
      </c>
      <c r="AM31" s="1322">
        <v>0.19019999999999998</v>
      </c>
      <c r="AN31" s="1321">
        <v>3.2799999999999996E-2</v>
      </c>
      <c r="AO31" s="1193">
        <v>11.15</v>
      </c>
      <c r="AP31" s="1322">
        <v>0.19619999999999999</v>
      </c>
      <c r="AQ31" s="1321">
        <v>3.3000000000000002E-2</v>
      </c>
      <c r="AR31" s="1193">
        <v>10.55</v>
      </c>
      <c r="AS31" s="1322">
        <v>0.18540000000000001</v>
      </c>
      <c r="AT31" s="1321">
        <v>3.2600000000000004E-2</v>
      </c>
      <c r="AU31" s="1193">
        <v>11.27</v>
      </c>
      <c r="AV31" s="1322">
        <v>0.19800000000000001</v>
      </c>
      <c r="AW31" s="1321">
        <v>3.5000000000000003E-2</v>
      </c>
      <c r="AX31" s="1193">
        <v>13.4</v>
      </c>
      <c r="AY31" s="1322">
        <v>0.23580000000000001</v>
      </c>
      <c r="AZ31" s="1321">
        <v>3.8799999999999994E-2</v>
      </c>
      <c r="BA31" s="1193">
        <v>13.91</v>
      </c>
      <c r="BB31" s="1322">
        <v>0.2452</v>
      </c>
      <c r="BC31" s="1321">
        <v>3.78E-2</v>
      </c>
      <c r="BD31" s="1193">
        <v>14.27</v>
      </c>
      <c r="BE31" s="1322">
        <v>0.25159999999999999</v>
      </c>
      <c r="BF31" s="1321">
        <v>3.8799999999999994E-2</v>
      </c>
      <c r="BG31" s="1193">
        <v>14.13</v>
      </c>
      <c r="BH31" s="1322">
        <v>0.249</v>
      </c>
      <c r="BI31" s="1321">
        <v>3.9200000000000006E-2</v>
      </c>
      <c r="BJ31" s="1193">
        <v>13.19</v>
      </c>
      <c r="BK31" s="1322">
        <v>0.2326</v>
      </c>
      <c r="BL31" s="1321">
        <v>3.5799999999999998E-2</v>
      </c>
      <c r="BM31" s="1193">
        <v>12.91</v>
      </c>
      <c r="BN31" s="1322">
        <v>0.22719999999999999</v>
      </c>
      <c r="BO31" s="1321">
        <v>3.7600000000000001E-2</v>
      </c>
      <c r="BP31" s="1193">
        <v>11.96</v>
      </c>
      <c r="BQ31" s="1322">
        <v>0.21</v>
      </c>
      <c r="BR31" s="1321">
        <v>3.78E-2</v>
      </c>
      <c r="BS31" s="1193">
        <v>11.36</v>
      </c>
      <c r="BT31" s="1322">
        <v>0.19919999999999999</v>
      </c>
      <c r="BU31" s="1321">
        <v>3.7600000000000001E-2</v>
      </c>
      <c r="BV31" s="1193">
        <v>11.02</v>
      </c>
      <c r="BW31" s="1322">
        <v>0.19340000000000002</v>
      </c>
      <c r="BX31" s="1321">
        <v>3.5799999999999998E-2</v>
      </c>
      <c r="BY31" s="1193">
        <v>10.8</v>
      </c>
      <c r="BZ31" s="1322">
        <v>0.18919999999999998</v>
      </c>
      <c r="CA31" s="1321">
        <v>3.6600000000000001E-2</v>
      </c>
    </row>
    <row r="32" spans="1:79" s="1227" customFormat="1">
      <c r="A32" s="1328" t="s">
        <v>400</v>
      </c>
      <c r="B32" s="1198"/>
      <c r="C32" s="1326"/>
      <c r="D32" s="1324"/>
      <c r="E32" s="1325"/>
      <c r="F32" s="1324"/>
      <c r="G32" s="1323"/>
      <c r="H32" s="1331">
        <v>0</v>
      </c>
      <c r="I32" s="1330">
        <v>0</v>
      </c>
      <c r="J32" s="1329">
        <v>0</v>
      </c>
      <c r="K32" s="1331">
        <v>0</v>
      </c>
      <c r="L32" s="1330">
        <v>0</v>
      </c>
      <c r="M32" s="1329">
        <v>0</v>
      </c>
      <c r="N32" s="1331">
        <v>0</v>
      </c>
      <c r="O32" s="1330">
        <v>0</v>
      </c>
      <c r="P32" s="1329">
        <v>0</v>
      </c>
      <c r="Q32" s="1331">
        <v>0</v>
      </c>
      <c r="R32" s="1330">
        <v>0</v>
      </c>
      <c r="S32" s="1329">
        <v>0</v>
      </c>
      <c r="T32" s="1331">
        <v>0</v>
      </c>
      <c r="U32" s="1330">
        <v>0</v>
      </c>
      <c r="V32" s="1329">
        <v>0</v>
      </c>
      <c r="W32" s="1331">
        <v>0</v>
      </c>
      <c r="X32" s="1330">
        <v>0</v>
      </c>
      <c r="Y32" s="1329">
        <v>0</v>
      </c>
      <c r="Z32" s="1331">
        <v>0</v>
      </c>
      <c r="AA32" s="1330">
        <v>0</v>
      </c>
      <c r="AB32" s="1329">
        <v>0</v>
      </c>
      <c r="AC32" s="1331">
        <v>0</v>
      </c>
      <c r="AD32" s="1330">
        <v>0</v>
      </c>
      <c r="AE32" s="1329">
        <v>0</v>
      </c>
      <c r="AF32" s="1331">
        <v>0</v>
      </c>
      <c r="AG32" s="1330">
        <v>0</v>
      </c>
      <c r="AH32" s="1329">
        <v>0</v>
      </c>
      <c r="AI32" s="1331">
        <v>0</v>
      </c>
      <c r="AJ32" s="1330">
        <v>0</v>
      </c>
      <c r="AK32" s="1329">
        <v>0</v>
      </c>
      <c r="AL32" s="1331">
        <v>0</v>
      </c>
      <c r="AM32" s="1330">
        <v>0</v>
      </c>
      <c r="AN32" s="1329">
        <v>0</v>
      </c>
      <c r="AO32" s="1331">
        <v>0</v>
      </c>
      <c r="AP32" s="1330">
        <v>0</v>
      </c>
      <c r="AQ32" s="1329">
        <v>0</v>
      </c>
      <c r="AR32" s="1331">
        <v>0</v>
      </c>
      <c r="AS32" s="1330">
        <v>0</v>
      </c>
      <c r="AT32" s="1329">
        <v>0</v>
      </c>
      <c r="AU32" s="1331">
        <v>0</v>
      </c>
      <c r="AV32" s="1330">
        <v>0</v>
      </c>
      <c r="AW32" s="1329">
        <v>0</v>
      </c>
      <c r="AX32" s="1331">
        <v>0</v>
      </c>
      <c r="AY32" s="1330">
        <v>0</v>
      </c>
      <c r="AZ32" s="1329">
        <v>0</v>
      </c>
      <c r="BA32" s="1331">
        <v>0</v>
      </c>
      <c r="BB32" s="1330">
        <v>0</v>
      </c>
      <c r="BC32" s="1329">
        <v>0</v>
      </c>
      <c r="BD32" s="1331">
        <v>0</v>
      </c>
      <c r="BE32" s="1330">
        <v>0</v>
      </c>
      <c r="BF32" s="1329">
        <v>0</v>
      </c>
      <c r="BG32" s="1331">
        <v>0</v>
      </c>
      <c r="BH32" s="1330">
        <v>0</v>
      </c>
      <c r="BI32" s="1329">
        <v>0</v>
      </c>
      <c r="BJ32" s="1331">
        <v>0</v>
      </c>
      <c r="BK32" s="1330">
        <v>0</v>
      </c>
      <c r="BL32" s="1329">
        <v>0</v>
      </c>
      <c r="BM32" s="1331">
        <v>0</v>
      </c>
      <c r="BN32" s="1330">
        <v>0</v>
      </c>
      <c r="BO32" s="1329">
        <v>0</v>
      </c>
      <c r="BP32" s="1331">
        <v>0</v>
      </c>
      <c r="BQ32" s="1330">
        <v>0</v>
      </c>
      <c r="BR32" s="1329">
        <v>0</v>
      </c>
      <c r="BS32" s="1331">
        <v>0</v>
      </c>
      <c r="BT32" s="1330">
        <v>0</v>
      </c>
      <c r="BU32" s="1329">
        <v>0</v>
      </c>
      <c r="BV32" s="1331">
        <v>0</v>
      </c>
      <c r="BW32" s="1330">
        <v>0</v>
      </c>
      <c r="BX32" s="1329">
        <v>0</v>
      </c>
      <c r="BY32" s="1331">
        <v>0</v>
      </c>
      <c r="BZ32" s="1330">
        <v>0</v>
      </c>
      <c r="CA32" s="1329">
        <v>0</v>
      </c>
    </row>
    <row r="33" spans="1:79" s="1227" customFormat="1">
      <c r="A33" s="1328" t="s">
        <v>399</v>
      </c>
      <c r="B33" s="1327"/>
      <c r="C33" s="1326"/>
      <c r="D33" s="1324"/>
      <c r="E33" s="1325"/>
      <c r="F33" s="1324"/>
      <c r="G33" s="1323"/>
      <c r="H33" s="1193">
        <v>6.6</v>
      </c>
      <c r="I33" s="1322">
        <v>0.11320000000000001</v>
      </c>
      <c r="J33" s="1321">
        <v>3.2199999999999999E-2</v>
      </c>
      <c r="K33" s="1193">
        <v>6.53</v>
      </c>
      <c r="L33" s="1322">
        <v>0.112</v>
      </c>
      <c r="M33" s="1321">
        <v>3.1800000000000002E-2</v>
      </c>
      <c r="N33" s="1193">
        <v>6.59</v>
      </c>
      <c r="O33" s="1322">
        <v>0.113</v>
      </c>
      <c r="P33" s="1321">
        <v>3.2199999999999999E-2</v>
      </c>
      <c r="Q33" s="1193">
        <v>7.25</v>
      </c>
      <c r="R33" s="1322">
        <v>0.125</v>
      </c>
      <c r="S33" s="1321">
        <v>3.32E-2</v>
      </c>
      <c r="T33" s="1193">
        <v>7.14</v>
      </c>
      <c r="U33" s="1322">
        <v>0.12359999999999999</v>
      </c>
      <c r="V33" s="1321">
        <v>3.1E-2</v>
      </c>
      <c r="W33" s="1193">
        <v>10.3</v>
      </c>
      <c r="X33" s="1322">
        <v>0.18099999999999999</v>
      </c>
      <c r="Y33" s="1321">
        <v>3.2199999999999999E-2</v>
      </c>
      <c r="Z33" s="1193">
        <v>11.27</v>
      </c>
      <c r="AA33" s="1322">
        <v>0.1976</v>
      </c>
      <c r="AB33" s="1321">
        <v>3.6999999999999998E-2</v>
      </c>
      <c r="AC33" s="1193">
        <v>10.32</v>
      </c>
      <c r="AD33" s="1322">
        <v>0.18099999999999999</v>
      </c>
      <c r="AE33" s="1321">
        <v>3.3399999999999999E-2</v>
      </c>
      <c r="AF33" s="1193">
        <v>10.61</v>
      </c>
      <c r="AG33" s="1322">
        <v>0.18519999999999998</v>
      </c>
      <c r="AH33" s="1321">
        <v>3.9E-2</v>
      </c>
      <c r="AI33" s="1193">
        <v>10.33</v>
      </c>
      <c r="AJ33" s="1322">
        <v>0.1794</v>
      </c>
      <c r="AK33" s="1321">
        <v>4.2000000000000003E-2</v>
      </c>
      <c r="AL33" s="1193">
        <v>9.5500000000000007</v>
      </c>
      <c r="AM33" s="1322">
        <v>0.1656</v>
      </c>
      <c r="AN33" s="1321">
        <v>3.9799999999999995E-2</v>
      </c>
      <c r="AO33" s="1193">
        <v>10.59</v>
      </c>
      <c r="AP33" s="1322">
        <v>0.18419999999999997</v>
      </c>
      <c r="AQ33" s="1321">
        <v>4.2000000000000003E-2</v>
      </c>
      <c r="AR33" s="1193">
        <v>11.67</v>
      </c>
      <c r="AS33" s="1322">
        <v>0.2034</v>
      </c>
      <c r="AT33" s="1321">
        <v>4.4600000000000001E-2</v>
      </c>
      <c r="AU33" s="1193">
        <v>11.43</v>
      </c>
      <c r="AV33" s="1322">
        <v>0.19919999999999999</v>
      </c>
      <c r="AW33" s="1321">
        <v>4.36E-2</v>
      </c>
      <c r="AX33" s="1193">
        <v>11.77</v>
      </c>
      <c r="AY33" s="1322">
        <v>0.2056</v>
      </c>
      <c r="AZ33" s="1321">
        <v>4.2799999999999998E-2</v>
      </c>
      <c r="BA33" s="1193">
        <v>10.6</v>
      </c>
      <c r="BB33" s="1322">
        <v>0.18559999999999999</v>
      </c>
      <c r="BC33" s="1321">
        <v>3.5799999999999998E-2</v>
      </c>
      <c r="BD33" s="1193">
        <v>9.77</v>
      </c>
      <c r="BE33" s="1322">
        <v>0.1716</v>
      </c>
      <c r="BF33" s="1321">
        <v>3.0800000000000001E-2</v>
      </c>
      <c r="BG33" s="1193">
        <v>8.74</v>
      </c>
      <c r="BH33" s="1322">
        <v>0.153</v>
      </c>
      <c r="BI33" s="1321">
        <v>2.98E-2</v>
      </c>
      <c r="BJ33" s="1193">
        <v>8.4700000000000006</v>
      </c>
      <c r="BK33" s="1322">
        <v>0.1482</v>
      </c>
      <c r="BL33" s="1321">
        <v>2.98E-2</v>
      </c>
      <c r="BM33" s="1193">
        <v>8.26</v>
      </c>
      <c r="BN33" s="1322">
        <v>0.14380000000000001</v>
      </c>
      <c r="BO33" s="1321">
        <v>3.2399999999999998E-2</v>
      </c>
      <c r="BP33" s="1193">
        <v>8.0399999999999991</v>
      </c>
      <c r="BQ33" s="1322">
        <v>0.1394</v>
      </c>
      <c r="BR33" s="1321">
        <v>3.3799999999999997E-2</v>
      </c>
      <c r="BS33" s="1193">
        <v>7.73</v>
      </c>
      <c r="BT33" s="1322">
        <v>0.13400000000000001</v>
      </c>
      <c r="BU33" s="1321">
        <v>3.2799999999999996E-2</v>
      </c>
      <c r="BV33" s="1193">
        <v>7.27</v>
      </c>
      <c r="BW33" s="1322">
        <v>0.12540000000000001</v>
      </c>
      <c r="BX33" s="1321">
        <v>3.3399999999999999E-2</v>
      </c>
      <c r="BY33" s="1193">
        <v>7.05</v>
      </c>
      <c r="BZ33" s="1322">
        <v>0.12140000000000001</v>
      </c>
      <c r="CA33" s="1321">
        <v>3.2600000000000004E-2</v>
      </c>
    </row>
    <row r="34" spans="1:79" ht="13.8" thickBot="1">
      <c r="A34" s="1320"/>
      <c r="B34" s="1276"/>
      <c r="C34" s="1319"/>
      <c r="D34" s="1317"/>
      <c r="E34" s="1318"/>
      <c r="F34" s="1317"/>
      <c r="G34" s="1316"/>
      <c r="H34" s="1315"/>
      <c r="I34" s="1314"/>
      <c r="J34" s="1313"/>
      <c r="K34" s="1315"/>
      <c r="L34" s="1314"/>
      <c r="M34" s="1313"/>
      <c r="N34" s="1315"/>
      <c r="O34" s="1314"/>
      <c r="P34" s="1313"/>
      <c r="Q34" s="1315"/>
      <c r="R34" s="1314"/>
      <c r="S34" s="1313"/>
      <c r="T34" s="1315"/>
      <c r="U34" s="1314"/>
      <c r="V34" s="1313"/>
      <c r="W34" s="1315"/>
      <c r="X34" s="1314"/>
      <c r="Y34" s="1313"/>
      <c r="Z34" s="1315"/>
      <c r="AA34" s="1314"/>
      <c r="AB34" s="1313"/>
      <c r="AC34" s="1315"/>
      <c r="AD34" s="1314"/>
      <c r="AE34" s="1313"/>
      <c r="AF34" s="1315"/>
      <c r="AG34" s="1314"/>
      <c r="AH34" s="1313"/>
      <c r="AI34" s="1315"/>
      <c r="AJ34" s="1314"/>
      <c r="AK34" s="1313"/>
      <c r="AL34" s="1315"/>
      <c r="AM34" s="1314"/>
      <c r="AN34" s="1313"/>
      <c r="AO34" s="1315"/>
      <c r="AP34" s="1314"/>
      <c r="AQ34" s="1313"/>
      <c r="AR34" s="1315"/>
      <c r="AS34" s="1314"/>
      <c r="AT34" s="1313"/>
      <c r="AU34" s="1315"/>
      <c r="AV34" s="1314"/>
      <c r="AW34" s="1313"/>
      <c r="AX34" s="1315"/>
      <c r="AY34" s="1314"/>
      <c r="AZ34" s="1313"/>
      <c r="BA34" s="1315"/>
      <c r="BB34" s="1314"/>
      <c r="BC34" s="1313"/>
      <c r="BD34" s="1315"/>
      <c r="BE34" s="1314"/>
      <c r="BF34" s="1313"/>
      <c r="BG34" s="1315"/>
      <c r="BH34" s="1314"/>
      <c r="BI34" s="1313"/>
      <c r="BJ34" s="1315"/>
      <c r="BK34" s="1314"/>
      <c r="BL34" s="1313"/>
      <c r="BM34" s="1315"/>
      <c r="BN34" s="1314"/>
      <c r="BO34" s="1313"/>
      <c r="BP34" s="1315"/>
      <c r="BQ34" s="1314"/>
      <c r="BR34" s="1313"/>
      <c r="BS34" s="1315"/>
      <c r="BT34" s="1314"/>
      <c r="BU34" s="1313"/>
      <c r="BV34" s="1315"/>
      <c r="BW34" s="1314"/>
      <c r="BX34" s="1313"/>
      <c r="BY34" s="1315"/>
      <c r="BZ34" s="1314"/>
      <c r="CA34" s="1313"/>
    </row>
    <row r="35" spans="1:79" ht="13.8" thickBot="1">
      <c r="A35" s="1765" t="s">
        <v>53</v>
      </c>
      <c r="B35" s="1766"/>
      <c r="C35" s="1766"/>
      <c r="D35" s="1766"/>
      <c r="E35" s="1766"/>
      <c r="F35" s="1766"/>
      <c r="G35" s="1766"/>
      <c r="H35" s="1190"/>
      <c r="I35" s="1310"/>
      <c r="J35" s="1312"/>
      <c r="K35" s="1188"/>
      <c r="L35" s="1310"/>
      <c r="M35" s="1311"/>
      <c r="N35" s="1190"/>
      <c r="O35" s="1310"/>
      <c r="P35" s="1312"/>
      <c r="Q35" s="1188"/>
      <c r="R35" s="1310"/>
      <c r="S35" s="1311"/>
      <c r="T35" s="1190"/>
      <c r="U35" s="1310"/>
      <c r="V35" s="1312"/>
      <c r="W35" s="1190"/>
      <c r="X35" s="1310"/>
      <c r="Y35" s="1312"/>
      <c r="Z35" s="1188"/>
      <c r="AA35" s="1310"/>
      <c r="AB35" s="1311"/>
      <c r="AC35" s="1309"/>
      <c r="AD35" s="1308"/>
      <c r="AE35" s="1307"/>
      <c r="AF35" s="1310"/>
      <c r="AG35" s="1308"/>
      <c r="AH35" s="1308"/>
      <c r="AI35" s="1309"/>
      <c r="AJ35" s="1308"/>
      <c r="AK35" s="1307"/>
      <c r="AL35" s="1309"/>
      <c r="AM35" s="1308"/>
      <c r="AN35" s="1307"/>
      <c r="AO35" s="1310"/>
      <c r="AP35" s="1308"/>
      <c r="AQ35" s="1308"/>
      <c r="AR35" s="1309"/>
      <c r="AS35" s="1308"/>
      <c r="AT35" s="1307"/>
      <c r="AU35" s="1310"/>
      <c r="AV35" s="1308"/>
      <c r="AW35" s="1308"/>
      <c r="AX35" s="1309"/>
      <c r="AY35" s="1308"/>
      <c r="AZ35" s="1307"/>
      <c r="BA35" s="1309"/>
      <c r="BB35" s="1308"/>
      <c r="BC35" s="1307"/>
      <c r="BD35" s="1310"/>
      <c r="BE35" s="1308"/>
      <c r="BF35" s="1307"/>
      <c r="BG35" s="1310"/>
      <c r="BH35" s="1308"/>
      <c r="BI35" s="1307"/>
      <c r="BJ35" s="1310"/>
      <c r="BK35" s="1308"/>
      <c r="BL35" s="1307"/>
      <c r="BM35" s="1309"/>
      <c r="BN35" s="1308"/>
      <c r="BO35" s="1307"/>
      <c r="BP35" s="1309"/>
      <c r="BQ35" s="1308"/>
      <c r="BR35" s="1307"/>
      <c r="BS35" s="1310"/>
      <c r="BT35" s="1308"/>
      <c r="BU35" s="1307"/>
      <c r="BV35" s="1310"/>
      <c r="BW35" s="1308"/>
      <c r="BX35" s="1307"/>
      <c r="BY35" s="1309"/>
      <c r="BZ35" s="1308"/>
      <c r="CA35" s="1307"/>
    </row>
    <row r="36" spans="1:79" ht="15" customHeight="1">
      <c r="A36" s="1306"/>
      <c r="B36" s="1287" t="s">
        <v>54</v>
      </c>
      <c r="C36" s="1285"/>
      <c r="D36" s="1286" t="s">
        <v>342</v>
      </c>
      <c r="E36" s="1285"/>
      <c r="F36" s="1285"/>
      <c r="G36" s="1285"/>
      <c r="H36" s="1280">
        <v>5.4999999999999997E-3</v>
      </c>
      <c r="I36" s="1279" t="s">
        <v>56</v>
      </c>
      <c r="J36" s="1305">
        <v>3.7100000000000001E-2</v>
      </c>
      <c r="K36" s="1281"/>
      <c r="L36" s="1279"/>
      <c r="M36" s="1304"/>
      <c r="N36" s="1280"/>
      <c r="O36" s="1279"/>
      <c r="P36" s="1305"/>
      <c r="Q36" s="1281"/>
      <c r="R36" s="1279"/>
      <c r="S36" s="1304"/>
      <c r="T36" s="1280"/>
      <c r="U36" s="1279"/>
      <c r="V36" s="1305"/>
      <c r="W36" s="1280"/>
      <c r="X36" s="1279"/>
      <c r="Y36" s="1305"/>
      <c r="Z36" s="1281"/>
      <c r="AA36" s="1279"/>
      <c r="AB36" s="1304"/>
      <c r="AC36" s="1301"/>
      <c r="AD36" s="1279"/>
      <c r="AE36" s="1299"/>
      <c r="AF36" s="1303"/>
      <c r="AG36" s="1279"/>
      <c r="AH36" s="1302"/>
      <c r="AI36" s="1301"/>
      <c r="AJ36" s="1279"/>
      <c r="AK36" s="1299"/>
      <c r="AL36" s="1301"/>
      <c r="AM36" s="1279"/>
      <c r="AN36" s="1299"/>
      <c r="AO36" s="1303"/>
      <c r="AP36" s="1279"/>
      <c r="AQ36" s="1302"/>
      <c r="AR36" s="1301"/>
      <c r="AS36" s="1279"/>
      <c r="AT36" s="1299"/>
      <c r="AU36" s="1303"/>
      <c r="AV36" s="1279"/>
      <c r="AW36" s="1302"/>
      <c r="AX36" s="1301"/>
      <c r="AY36" s="1279"/>
      <c r="AZ36" s="1299"/>
      <c r="BA36" s="1301"/>
      <c r="BB36" s="1279"/>
      <c r="BC36" s="1299"/>
      <c r="BD36" s="1282"/>
      <c r="BE36" s="1279"/>
      <c r="BF36" s="1299"/>
      <c r="BG36" s="1300"/>
      <c r="BH36" s="1279"/>
      <c r="BI36" s="1299"/>
      <c r="BJ36" s="1300"/>
      <c r="BK36" s="1279"/>
      <c r="BL36" s="1299"/>
      <c r="BM36" s="1300"/>
      <c r="BN36" s="1279"/>
      <c r="BO36" s="1299"/>
      <c r="BP36" s="1300"/>
      <c r="BQ36" s="1279"/>
      <c r="BR36" s="1299"/>
      <c r="BS36" s="1300"/>
      <c r="BT36" s="1279"/>
      <c r="BU36" s="1299"/>
      <c r="BV36" s="1300"/>
      <c r="BW36" s="1279"/>
      <c r="BX36" s="1299"/>
      <c r="BY36" s="1300"/>
      <c r="BZ36" s="1279"/>
      <c r="CA36" s="1299"/>
    </row>
    <row r="37" spans="1:79" ht="15.75" customHeight="1">
      <c r="A37" s="1298" t="s">
        <v>20</v>
      </c>
      <c r="B37" s="1277" t="s">
        <v>57</v>
      </c>
      <c r="C37" s="1276"/>
      <c r="D37" s="1274" t="s">
        <v>58</v>
      </c>
      <c r="E37" s="1275"/>
      <c r="F37" s="1159"/>
      <c r="G37" s="1274"/>
      <c r="H37" s="1271">
        <f>(SUM(I$8*I$8,J$8*J$8)/POWER($C$7,2))*$C$38</f>
        <v>1.2688435168767997E-4</v>
      </c>
      <c r="I37" s="1279" t="s">
        <v>56</v>
      </c>
      <c r="J37" s="1296">
        <f>($E$38/100)*(SUM(I$8*I$8,J$8*J$8)/$C$7)</f>
        <v>1.4509197166079997E-3</v>
      </c>
      <c r="K37" s="1272">
        <f>(SUM(L$8*L$8,M$8*M$8)/POWER($C$7,2))*$C$38</f>
        <v>1.2878005395046399E-4</v>
      </c>
      <c r="L37" s="1279" t="s">
        <v>56</v>
      </c>
      <c r="M37" s="1297">
        <f>($E$38/100)*(SUM(L$8*L$8,M$8*M$8)/$C$7)</f>
        <v>1.4725970294783999E-3</v>
      </c>
      <c r="N37" s="1271">
        <f>(SUM(O$8*O$8,P$8*P$8)/POWER($C$7,2))*$C$38</f>
        <v>1.2802110347161604E-4</v>
      </c>
      <c r="O37" s="1279" t="s">
        <v>56</v>
      </c>
      <c r="P37" s="1296">
        <f>($E$38/100)*(SUM(O$8*O$8,P$8*P$8)/$C$7)</f>
        <v>1.4639184477696003E-3</v>
      </c>
      <c r="Q37" s="1272">
        <f>(SUM(R$8*R$8,S$8*S$8)/POWER($C$7,2))*$C$38</f>
        <v>1.2796908420096E-4</v>
      </c>
      <c r="R37" s="1279" t="s">
        <v>56</v>
      </c>
      <c r="S37" s="1297">
        <f>($E$38/100)*(SUM(R$8*R$8,S$8*S$8)/$C$7)</f>
        <v>1.4633236085759998E-3</v>
      </c>
      <c r="T37" s="1271">
        <f>(SUM(U$8*U$8,V$8*V$8)/POWER($C$7,2))*$C$38</f>
        <v>1.4601744329830398E-4</v>
      </c>
      <c r="U37" s="1279" t="s">
        <v>56</v>
      </c>
      <c r="V37" s="1296">
        <f>($E$38/100)*(SUM(U$8*U$8,V$8*V$8)/$C$7)</f>
        <v>1.6697061901823997E-3</v>
      </c>
      <c r="W37" s="1271">
        <f>(SUM(X$8*X$8,Y$8*Y$8)/POWER($C$7,2))*$C$38</f>
        <v>1.8860147054899204E-4</v>
      </c>
      <c r="X37" s="1279" t="s">
        <v>56</v>
      </c>
      <c r="Y37" s="1296">
        <f>($E$38/100)*(SUM(X$8*X$8,Y$8*Y$8)/$C$7)</f>
        <v>2.1566535869952E-3</v>
      </c>
      <c r="Z37" s="1272">
        <f>(SUM(AA$8*AA$8,AB$8*AB$8)/POWER($C$7,2))*$C$38</f>
        <v>1.7620907057049599E-4</v>
      </c>
      <c r="AA37" s="1279" t="s">
        <v>56</v>
      </c>
      <c r="AB37" s="1297">
        <f>($E$38/100)*(SUM(AA$8*AA$8,AB$8*AB$8)/$C$7)</f>
        <v>2.0149467710975999E-3</v>
      </c>
      <c r="AC37" s="1271">
        <f>(SUM(AD$8*AD$8,AE$8*AE$8)/POWER($C$7,2))*$C$38</f>
        <v>1.56755727382528E-4</v>
      </c>
      <c r="AD37" s="1279" t="s">
        <v>56</v>
      </c>
      <c r="AE37" s="1296">
        <f>($E$38/100)*(SUM(AD$8*AD$8,AE$8*AE$8)/$C$7)</f>
        <v>1.7924982279167996E-3</v>
      </c>
      <c r="AF37" s="1272">
        <f>(SUM(AG$8*AG$8,AH$8*AH$8)/POWER($C$7,2))*$C$38</f>
        <v>1.4786444630016002E-4</v>
      </c>
      <c r="AG37" s="1279" t="s">
        <v>56</v>
      </c>
      <c r="AH37" s="1297">
        <f>($E$38/100)*(SUM(AG$8*AG$8,AH$8*AH$8)/$C$7)</f>
        <v>1.690826628096E-3</v>
      </c>
      <c r="AI37" s="1271">
        <f>(SUM(AJ$8*AJ$8,AK$8*AK$8)/POWER($C$7,2))*$C$38</f>
        <v>1.4913060287897599E-4</v>
      </c>
      <c r="AJ37" s="1279" t="s">
        <v>56</v>
      </c>
      <c r="AK37" s="1296">
        <f>($E$38/100)*(SUM(AJ$8*AJ$8,AK$8*AK$8)/$C$7)</f>
        <v>1.7053051001855999E-3</v>
      </c>
      <c r="AL37" s="1271">
        <f>(SUM(AM$8*AM$8,AN$8*AN$8)/POWER($C$7,2))*$C$38</f>
        <v>1.4655319728025596E-4</v>
      </c>
      <c r="AM37" s="1279" t="s">
        <v>56</v>
      </c>
      <c r="AN37" s="1296">
        <f>($E$38/100)*(SUM(AM$8*AM$8,AN$8*AN$8)/$C$7)</f>
        <v>1.6758325249535996E-3</v>
      </c>
      <c r="AO37" s="1272">
        <f>(SUM(AP$8*AP$8,AQ$8*AQ$8)/POWER($C$7,2))*$C$38</f>
        <v>1.5518499581951997E-4</v>
      </c>
      <c r="AP37" s="1279" t="s">
        <v>56</v>
      </c>
      <c r="AQ37" s="1297">
        <f>($E$38/100)*(SUM(AP$8*AP$8,AQ$8*AQ$8)/$C$7)</f>
        <v>1.7745369477119998E-3</v>
      </c>
      <c r="AR37" s="1271">
        <f>(SUM(AS$8*AS$8,AT$8*AT$8)/POWER($C$7,2))*$C$38</f>
        <v>1.3968417365094402E-4</v>
      </c>
      <c r="AS37" s="1279" t="s">
        <v>56</v>
      </c>
      <c r="AT37" s="1296">
        <f>($E$38/100)*(SUM(AS$8*AS$8,AT$8*AT$8)/$C$7)</f>
        <v>1.5972853937664001E-3</v>
      </c>
      <c r="AU37" s="1272">
        <f>(SUM(AV$8*AV$8,AW$8*AW$8)/POWER($C$7,2))*$C$38</f>
        <v>1.5835697727692804E-4</v>
      </c>
      <c r="AV37" s="1279" t="s">
        <v>56</v>
      </c>
      <c r="AW37" s="1297">
        <f>($E$38/100)*(SUM(AV$8*AV$8,AW$8*AW$8)/$C$7)</f>
        <v>1.8108084845568002E-3</v>
      </c>
      <c r="AX37" s="1271">
        <f>(SUM(AY$8*AY$8,AZ$8*AZ$8)/POWER($C$7,2))*$C$38</f>
        <v>2.2048601916928006E-4</v>
      </c>
      <c r="AY37" s="1279" t="s">
        <v>56</v>
      </c>
      <c r="AZ37" s="1296">
        <f>($E$38/100)*(SUM(AY$8*AY$8,AZ$8*AZ$8)/$C$7)</f>
        <v>2.5212526855680002E-3</v>
      </c>
      <c r="BA37" s="1271">
        <f>(SUM(BB$8*BB$8,BC$8*BC$8)/POWER($C$7,2))*$C$38</f>
        <v>2.3707443373158403E-4</v>
      </c>
      <c r="BB37" s="1279" t="s">
        <v>56</v>
      </c>
      <c r="BC37" s="1296">
        <f>($E$38/100)*(SUM(BB$8*BB$8,BC$8*BC$8)/$C$7)</f>
        <v>2.7109408341504E-3</v>
      </c>
      <c r="BD37" s="1272">
        <f>(SUM(BE$8*BE$8,BF$8*BF$8)/POWER($C$7,2))*$C$38</f>
        <v>2.4884402760703994E-4</v>
      </c>
      <c r="BE37" s="1279" t="s">
        <v>56</v>
      </c>
      <c r="BF37" s="1296">
        <f>($E$38/100)*(SUM(BE$8*BE$8,BF$8*BF$8)/$C$7)</f>
        <v>2.8455258762239994E-3</v>
      </c>
      <c r="BG37" s="1272">
        <f>(SUM(BH$8*BH$8,BI$8*BI$8)/POWER($C$7,2))*$C$38</f>
        <v>2.4398288164864004E-4</v>
      </c>
      <c r="BH37" s="1279" t="s">
        <v>56</v>
      </c>
      <c r="BI37" s="1296">
        <f>($E$38/100)*(SUM(BH$8*BH$8,BI$8*BI$8)/$C$7)</f>
        <v>2.7899387811839999E-3</v>
      </c>
      <c r="BJ37" s="1272">
        <f>(SUM(BK$8*BK$8,BL$8*BL$8)/POWER($C$7,2))*$C$38</f>
        <v>2.1423783187865601E-4</v>
      </c>
      <c r="BK37" s="1279" t="s">
        <v>56</v>
      </c>
      <c r="BL37" s="1296">
        <f>($E$38/100)*(SUM(BK$8*BK$8,BL$8*BL$8)/$C$7)</f>
        <v>2.4498048039936003E-3</v>
      </c>
      <c r="BM37" s="1271">
        <f>(SUM(BN$8*BN$8,BO$8*BO$8)/POWER($C$7,2))*$C$38</f>
        <v>2.05612396596224E-4</v>
      </c>
      <c r="BN37" s="1279" t="s">
        <v>56</v>
      </c>
      <c r="BO37" s="1296">
        <f>($E$38/100)*(SUM(BN$8*BN$8,BO$8*BO$8)/$C$7)</f>
        <v>2.3511731449343998E-3</v>
      </c>
      <c r="BP37" s="1271">
        <f>(SUM(BQ$8*BQ$8,BR$8*BR$8)/POWER($C$7,2))*$C$38</f>
        <v>1.7760282590822401E-4</v>
      </c>
      <c r="BQ37" s="1279" t="s">
        <v>56</v>
      </c>
      <c r="BR37" s="1296">
        <f>($E$38/100)*(SUM(BQ$8*BQ$8,BR$8*BR$8)/$C$7)</f>
        <v>2.0308843321343996E-3</v>
      </c>
      <c r="BS37" s="1272">
        <f>(SUM(BT$8*BT$8,BU$8*BU$8)/POWER($C$7,2))*$C$38</f>
        <v>1.6107618170368E-4</v>
      </c>
      <c r="BT37" s="1279" t="s">
        <v>56</v>
      </c>
      <c r="BU37" s="1296">
        <f>($E$38/100)*(SUM(BT$8*BT$8,BU$8*BU$8)/$C$7)</f>
        <v>1.8419025262079998E-3</v>
      </c>
      <c r="BV37" s="1272">
        <f>(SUM(BW$8*BW$8,BX$8*BX$8)/POWER($C$7,2))*$C$38</f>
        <v>1.5217730243686402E-4</v>
      </c>
      <c r="BW37" s="1279" t="s">
        <v>56</v>
      </c>
      <c r="BX37" s="1296">
        <f>($E$38/100)*(SUM(BW$8*BW$8,BX$8*BX$8)/$C$7)</f>
        <v>1.7401440413184002E-3</v>
      </c>
      <c r="BY37" s="1271">
        <f>(SUM(BZ$8*BZ$8,CA$8*CA$8)/POWER($C$7,2))*$C$38</f>
        <v>1.4600589782118398E-4</v>
      </c>
      <c r="BZ37" s="1279" t="s">
        <v>56</v>
      </c>
      <c r="CA37" s="1296">
        <f>($E$38/100)*(SUM(BZ$8*BZ$8,CA$8*CA$8)/$C$7)</f>
        <v>1.6695741679103996E-3</v>
      </c>
    </row>
    <row r="38" spans="1:79" ht="12.75" customHeight="1" thickBot="1">
      <c r="A38" s="1295"/>
      <c r="B38" s="1153" t="s">
        <v>391</v>
      </c>
      <c r="C38" s="1152">
        <v>2.23E-2</v>
      </c>
      <c r="D38" s="1151" t="s">
        <v>390</v>
      </c>
      <c r="E38" s="1882">
        <v>10.199999999999999</v>
      </c>
      <c r="F38" s="1882"/>
      <c r="G38" s="1253"/>
      <c r="H38" s="1292"/>
      <c r="I38" s="1291"/>
      <c r="J38" s="1290"/>
      <c r="K38" s="1293"/>
      <c r="L38" s="1291"/>
      <c r="M38" s="1294"/>
      <c r="N38" s="1292"/>
      <c r="O38" s="1291"/>
      <c r="P38" s="1290"/>
      <c r="Q38" s="1293"/>
      <c r="R38" s="1291"/>
      <c r="S38" s="1294"/>
      <c r="T38" s="1292"/>
      <c r="U38" s="1291"/>
      <c r="V38" s="1290"/>
      <c r="W38" s="1292"/>
      <c r="X38" s="1291"/>
      <c r="Y38" s="1290"/>
      <c r="Z38" s="1293"/>
      <c r="AA38" s="1291"/>
      <c r="AB38" s="1294"/>
      <c r="AC38" s="1292"/>
      <c r="AD38" s="1291"/>
      <c r="AE38" s="1290"/>
      <c r="AF38" s="1293"/>
      <c r="AG38" s="1291"/>
      <c r="AH38" s="1294"/>
      <c r="AI38" s="1292"/>
      <c r="AJ38" s="1291"/>
      <c r="AK38" s="1290"/>
      <c r="AL38" s="1292"/>
      <c r="AM38" s="1291"/>
      <c r="AN38" s="1290"/>
      <c r="AO38" s="1293"/>
      <c r="AP38" s="1291"/>
      <c r="AQ38" s="1294"/>
      <c r="AR38" s="1292"/>
      <c r="AS38" s="1291"/>
      <c r="AT38" s="1290"/>
      <c r="AU38" s="1293"/>
      <c r="AV38" s="1291"/>
      <c r="AW38" s="1294"/>
      <c r="AX38" s="1292"/>
      <c r="AY38" s="1291"/>
      <c r="AZ38" s="1290"/>
      <c r="BA38" s="1292"/>
      <c r="BB38" s="1253"/>
      <c r="BC38" s="1290"/>
      <c r="BD38" s="1293"/>
      <c r="BE38" s="1291"/>
      <c r="BF38" s="1290"/>
      <c r="BG38" s="1293"/>
      <c r="BH38" s="1291"/>
      <c r="BI38" s="1290"/>
      <c r="BJ38" s="1293"/>
      <c r="BK38" s="1291"/>
      <c r="BL38" s="1290"/>
      <c r="BM38" s="1292"/>
      <c r="BN38" s="1291"/>
      <c r="BO38" s="1290"/>
      <c r="BP38" s="1292"/>
      <c r="BQ38" s="1291"/>
      <c r="BR38" s="1290"/>
      <c r="BS38" s="1293"/>
      <c r="BT38" s="1291"/>
      <c r="BU38" s="1290"/>
      <c r="BV38" s="1293"/>
      <c r="BW38" s="1291"/>
      <c r="BX38" s="1290"/>
      <c r="BY38" s="1292"/>
      <c r="BZ38" s="1291"/>
      <c r="CA38" s="1290"/>
    </row>
    <row r="39" spans="1:79" ht="15" customHeight="1" thickBot="1">
      <c r="A39" s="1289"/>
      <c r="B39" s="1878" t="s">
        <v>63</v>
      </c>
      <c r="C39" s="1879"/>
      <c r="D39" s="1879"/>
      <c r="E39" s="1879"/>
      <c r="F39" s="1879"/>
      <c r="G39" s="1879"/>
      <c r="H39" s="1258">
        <f>SUM(I8,$H$36,H37)</f>
        <v>0.19077888435168766</v>
      </c>
      <c r="I39" s="1257" t="s">
        <v>56</v>
      </c>
      <c r="J39" s="1256">
        <f>SUM(J8,$J$36,J37)</f>
        <v>7.4334919716608008E-2</v>
      </c>
      <c r="K39" s="1259">
        <f>SUM(L8,$H$36,K37)</f>
        <v>0.19222078005395046</v>
      </c>
      <c r="L39" s="1257" t="s">
        <v>56</v>
      </c>
      <c r="M39" s="1260">
        <f>SUM(M8,$J$36,M37)</f>
        <v>7.4300597029478402E-2</v>
      </c>
      <c r="N39" s="1258">
        <f>SUM(O8,$H$36,N37)</f>
        <v>0.19172402110347164</v>
      </c>
      <c r="O39" s="1257" t="s">
        <v>56</v>
      </c>
      <c r="P39" s="1256">
        <f>SUM(P8,$J$36,P37)</f>
        <v>7.3899918447769594E-2</v>
      </c>
      <c r="Q39" s="1259">
        <f>SUM(R8,$H$36,Q37)</f>
        <v>0.19169996908420098</v>
      </c>
      <c r="R39" s="1257" t="s">
        <v>56</v>
      </c>
      <c r="S39" s="1260">
        <f>SUM(S8,$J$36,S37)</f>
        <v>7.3819323608576001E-2</v>
      </c>
      <c r="T39" s="1258">
        <f>SUM(U8,$H$36,T37)</f>
        <v>0.20529401744329831</v>
      </c>
      <c r="U39" s="1257" t="s">
        <v>56</v>
      </c>
      <c r="V39" s="1256">
        <f>SUM(V8,$J$36,V37)</f>
        <v>7.1401706190182407E-2</v>
      </c>
      <c r="W39" s="1258">
        <f>SUM(X8,$H$36,W37)</f>
        <v>0.23308860147054902</v>
      </c>
      <c r="X39" s="1257" t="s">
        <v>56</v>
      </c>
      <c r="Y39" s="1256">
        <f>SUM(Y8,$J$36,Y37)</f>
        <v>7.3144653586995192E-2</v>
      </c>
      <c r="Z39" s="1259">
        <f>SUM(AA8,$H$36,Z37)</f>
        <v>0.2254202090705705</v>
      </c>
      <c r="AA39" s="1257" t="s">
        <v>56</v>
      </c>
      <c r="AB39" s="1260">
        <f>SUM(AB8,$J$36,AB37)</f>
        <v>7.2258946771097607E-2</v>
      </c>
      <c r="AC39" s="1258">
        <f>SUM(AD8,$H$36,AC37)</f>
        <v>0.21265675572738252</v>
      </c>
      <c r="AD39" s="1257" t="s">
        <v>56</v>
      </c>
      <c r="AE39" s="1256">
        <f>SUM(AE8,$J$36,AE37)</f>
        <v>7.1828498227916801E-2</v>
      </c>
      <c r="AF39" s="1259">
        <f>SUM(AG8,$H$36,AF37)</f>
        <v>0.20667186444630017</v>
      </c>
      <c r="AG39" s="1257" t="s">
        <v>56</v>
      </c>
      <c r="AH39" s="1260">
        <f>SUM(AH8,$J$36,AH37)</f>
        <v>7.0902826628095994E-2</v>
      </c>
      <c r="AI39" s="1258">
        <f>SUM(AJ8,$H$36,AI37)</f>
        <v>0.20759313060287896</v>
      </c>
      <c r="AJ39" s="1257" t="s">
        <v>56</v>
      </c>
      <c r="AK39" s="1256">
        <f>SUM(AK8,$J$36,AK37)</f>
        <v>7.0669305100185598E-2</v>
      </c>
      <c r="AL39" s="1258">
        <f>SUM(AM8,$H$36,AL37)</f>
        <v>0.20578255319728025</v>
      </c>
      <c r="AM39" s="1257" t="s">
        <v>56</v>
      </c>
      <c r="AN39" s="1256">
        <f>SUM(AN8,$J$36,AN37)</f>
        <v>7.0711832524953597E-2</v>
      </c>
      <c r="AO39" s="1259">
        <f>SUM(AP8,$H$36,AO37)</f>
        <v>0.21171918499581951</v>
      </c>
      <c r="AP39" s="1257" t="s">
        <v>56</v>
      </c>
      <c r="AQ39" s="1260">
        <f>SUM(AQ8,$J$36,AQ37)</f>
        <v>7.0986536947711995E-2</v>
      </c>
      <c r="AR39" s="1258">
        <f>SUM(AS8,$H$36,AR37)</f>
        <v>0.20092768417365098</v>
      </c>
      <c r="AS39" s="1257" t="s">
        <v>56</v>
      </c>
      <c r="AT39" s="1256">
        <f>SUM(AT8,$J$36,AT37)</f>
        <v>7.0505285393766395E-2</v>
      </c>
      <c r="AU39" s="1259">
        <f>SUM(AV8,$H$36,AU37)</f>
        <v>0.21352235697727695</v>
      </c>
      <c r="AV39" s="1257" t="s">
        <v>56</v>
      </c>
      <c r="AW39" s="1260">
        <f>SUM(AW8,$J$36,AW37)</f>
        <v>7.3190808484556794E-2</v>
      </c>
      <c r="AX39" s="1258">
        <f>SUM(AY8,$H$36,AX37)</f>
        <v>0.2513844860191693</v>
      </c>
      <c r="AY39" s="1257" t="s">
        <v>56</v>
      </c>
      <c r="AZ39" s="1256">
        <f>SUM(AZ8,$J$36,AZ37)</f>
        <v>7.7629252685568001E-2</v>
      </c>
      <c r="BA39" s="1258">
        <f>SUM(BB8,$H$36,BA37)</f>
        <v>0.26084907443373162</v>
      </c>
      <c r="BB39" s="1257" t="s">
        <v>56</v>
      </c>
      <c r="BC39" s="1256">
        <f>SUM(BC8,$J$36,BC37)</f>
        <v>7.6722940834150391E-2</v>
      </c>
      <c r="BD39" s="1259">
        <f>SUM(BE8,$H$36,BD37)</f>
        <v>0.26711684402760705</v>
      </c>
      <c r="BE39" s="1257" t="s">
        <v>56</v>
      </c>
      <c r="BF39" s="1256">
        <f>SUM(BF8,$J$36,BF37)</f>
        <v>7.7761525876223994E-2</v>
      </c>
      <c r="BG39" s="1258">
        <f>SUM(BH8,$H$36,BG37)</f>
        <v>0.26441598288164864</v>
      </c>
      <c r="BH39" s="1257" t="s">
        <v>56</v>
      </c>
      <c r="BI39" s="1256">
        <f>SUM(BI8,$J$36,BI37)</f>
        <v>7.8225938781184001E-2</v>
      </c>
      <c r="BJ39" s="1258">
        <f>SUM(BK8,$H$36,BJ37)</f>
        <v>0.24825023783187866</v>
      </c>
      <c r="BK39" s="1257" t="s">
        <v>56</v>
      </c>
      <c r="BL39" s="1256">
        <f>SUM(BL8,$J$36,BL37)</f>
        <v>7.4485804803993597E-2</v>
      </c>
      <c r="BM39" s="1258">
        <f>SUM(BN8,$H$36,BM37)</f>
        <v>0.24293761239659623</v>
      </c>
      <c r="BN39" s="1257" t="s">
        <v>56</v>
      </c>
      <c r="BO39" s="1256">
        <f>SUM(BO8,$J$36,BO37)</f>
        <v>7.6163173144934398E-2</v>
      </c>
      <c r="BP39" s="1258">
        <f>SUM(BQ8,$H$36,BP37)</f>
        <v>0.22570960282590824</v>
      </c>
      <c r="BQ39" s="1257" t="s">
        <v>56</v>
      </c>
      <c r="BR39" s="1256">
        <f>SUM(BR8,$J$36,BR37)</f>
        <v>7.6042884332134394E-2</v>
      </c>
      <c r="BS39" s="1258">
        <f>SUM(BT8,$H$36,BS37)</f>
        <v>0.21491707618170369</v>
      </c>
      <c r="BT39" s="1257" t="s">
        <v>56</v>
      </c>
      <c r="BU39" s="1256">
        <f>SUM(BU8,$J$36,BU37)</f>
        <v>7.5773902526207998E-2</v>
      </c>
      <c r="BV39" s="1258">
        <f>SUM(BW8,$H$36,BV37)</f>
        <v>0.20920417730243687</v>
      </c>
      <c r="BW39" s="1257" t="s">
        <v>56</v>
      </c>
      <c r="BX39" s="1256">
        <f>SUM(BX8,$J$36,BX37)</f>
        <v>7.3728144041318402E-2</v>
      </c>
      <c r="BY39" s="1258">
        <f>SUM(BZ8,$H$36,BY37)</f>
        <v>0.20475800589782117</v>
      </c>
      <c r="BZ39" s="1257" t="s">
        <v>56</v>
      </c>
      <c r="CA39" s="1256">
        <f>SUM(CA8,$J$36,CA37)</f>
        <v>7.4481574167910403E-2</v>
      </c>
    </row>
    <row r="40" spans="1:79">
      <c r="A40" s="1288"/>
      <c r="B40" s="1287" t="s">
        <v>54</v>
      </c>
      <c r="C40" s="1285"/>
      <c r="D40" s="1286" t="s">
        <v>342</v>
      </c>
      <c r="E40" s="1285"/>
      <c r="F40" s="1285"/>
      <c r="G40" s="1285"/>
      <c r="H40" s="1280">
        <v>5.4999999999999997E-3</v>
      </c>
      <c r="I40" s="1279" t="s">
        <v>56</v>
      </c>
      <c r="J40" s="1278">
        <v>3.7100000000000001E-2</v>
      </c>
      <c r="K40" s="1283"/>
      <c r="L40" s="1279"/>
      <c r="M40" s="1282"/>
      <c r="N40" s="1284"/>
      <c r="O40" s="1279"/>
      <c r="P40" s="1278"/>
      <c r="Q40" s="1283"/>
      <c r="R40" s="1279"/>
      <c r="S40" s="1282"/>
      <c r="T40" s="1284"/>
      <c r="U40" s="1279"/>
      <c r="V40" s="1278"/>
      <c r="W40" s="1284"/>
      <c r="X40" s="1279"/>
      <c r="Y40" s="1278"/>
      <c r="Z40" s="1283"/>
      <c r="AA40" s="1279"/>
      <c r="AB40" s="1282"/>
      <c r="AC40" s="1280"/>
      <c r="AD40" s="1279"/>
      <c r="AE40" s="1278"/>
      <c r="AF40" s="1281"/>
      <c r="AG40" s="1279"/>
      <c r="AH40" s="1282"/>
      <c r="AI40" s="1280"/>
      <c r="AJ40" s="1279"/>
      <c r="AK40" s="1278"/>
      <c r="AL40" s="1280"/>
      <c r="AM40" s="1279"/>
      <c r="AN40" s="1278"/>
      <c r="AO40" s="1281"/>
      <c r="AP40" s="1279"/>
      <c r="AQ40" s="1282"/>
      <c r="AR40" s="1280"/>
      <c r="AS40" s="1279"/>
      <c r="AT40" s="1278"/>
      <c r="AU40" s="1281"/>
      <c r="AV40" s="1279"/>
      <c r="AW40" s="1282"/>
      <c r="AX40" s="1280"/>
      <c r="AY40" s="1279"/>
      <c r="AZ40" s="1278"/>
      <c r="BA40" s="1280"/>
      <c r="BB40" s="1279"/>
      <c r="BC40" s="1278"/>
      <c r="BD40" s="1281"/>
      <c r="BE40" s="1279"/>
      <c r="BF40" s="1278"/>
      <c r="BG40" s="1281"/>
      <c r="BH40" s="1279"/>
      <c r="BI40" s="1278"/>
      <c r="BJ40" s="1281"/>
      <c r="BK40" s="1279"/>
      <c r="BL40" s="1278"/>
      <c r="BM40" s="1280"/>
      <c r="BN40" s="1279"/>
      <c r="BO40" s="1278"/>
      <c r="BP40" s="1280"/>
      <c r="BQ40" s="1279"/>
      <c r="BR40" s="1278"/>
      <c r="BS40" s="1281"/>
      <c r="BT40" s="1279"/>
      <c r="BU40" s="1278"/>
      <c r="BV40" s="1281"/>
      <c r="BW40" s="1279"/>
      <c r="BX40" s="1278"/>
      <c r="BY40" s="1280"/>
      <c r="BZ40" s="1279"/>
      <c r="CA40" s="1278"/>
    </row>
    <row r="41" spans="1:79" ht="12.75" customHeight="1">
      <c r="A41" s="1154" t="s">
        <v>24</v>
      </c>
      <c r="B41" s="1277" t="s">
        <v>57</v>
      </c>
      <c r="C41" s="1276"/>
      <c r="D41" s="1274" t="s">
        <v>58</v>
      </c>
      <c r="E41" s="1275"/>
      <c r="F41" s="1159"/>
      <c r="G41" s="1274"/>
      <c r="H41" s="1271">
        <f>(SUM(I$15*I$15,J$15*J$15)/POWER($C$14,2))*$C$42</f>
        <v>5.9414338863104003E-5</v>
      </c>
      <c r="I41" s="1270" t="s">
        <v>56</v>
      </c>
      <c r="J41" s="1269">
        <f>($E$42/100)*(SUM(I$15*I$15,J$15*J$15)/$C$14)</f>
        <v>6.7695540961280009E-4</v>
      </c>
      <c r="K41" s="1272">
        <f>(SUM(L$15*L$15,M$15*M$15)/POWER($C$14,2))*$C$42</f>
        <v>5.8336275152896004E-5</v>
      </c>
      <c r="L41" s="1270" t="s">
        <v>56</v>
      </c>
      <c r="M41" s="1273">
        <f>($E$42/100)*(SUM(L$15*L$15,M$15*M$15)/$C$14)</f>
        <v>6.6467216158720005E-4</v>
      </c>
      <c r="N41" s="1271">
        <f>(SUM(O$15*O$15,P$15*P$15)/POWER($C$14,2))*$C$42</f>
        <v>5.9385579339776003E-5</v>
      </c>
      <c r="O41" s="1270" t="s">
        <v>56</v>
      </c>
      <c r="P41" s="1269">
        <f>($E$42/100)*(SUM(O$15*O$15,P$15*P$15)/$C$14)</f>
        <v>6.7662772920320006E-4</v>
      </c>
      <c r="Q41" s="1272">
        <f>(SUM(R$15*R$15,S$15*S$15)/POWER($C$14,2))*$C$42</f>
        <v>7.0943779328000016E-5</v>
      </c>
      <c r="R41" s="1270" t="s">
        <v>56</v>
      </c>
      <c r="S41" s="1273">
        <f>($E$42/100)*(SUM(R$15*R$15,S$15*S$15)/$C$14)</f>
        <v>8.083196096000002E-4</v>
      </c>
      <c r="T41" s="1271">
        <f>(SUM(U$15*U$15,V$15*V$15)/POWER($C$14,2))*$C$42</f>
        <v>6.8839799603199973E-5</v>
      </c>
      <c r="U41" s="1270" t="s">
        <v>56</v>
      </c>
      <c r="V41" s="1269">
        <f>($E$42/100)*(SUM(U$15*U$15,V$15*V$15)/$C$14)</f>
        <v>7.8434727423999976E-4</v>
      </c>
      <c r="W41" s="1271">
        <f>(SUM(X$15*X$15,Y$15*Y$15)/POWER($C$14,2))*$C$42</f>
        <v>1.3688404055859198E-4</v>
      </c>
      <c r="X41" s="1270" t="s">
        <v>56</v>
      </c>
      <c r="Y41" s="1269">
        <f>($E$42/100)*(SUM(X$15*X$15,Y$15*Y$15)/$C$14)</f>
        <v>1.5596301081343999E-3</v>
      </c>
      <c r="Z41" s="1272">
        <f>(SUM(AA$15*AA$15,AB$15*AB$15)/POWER($C$14,2))*$C$42</f>
        <v>1.6191770945945597E-4</v>
      </c>
      <c r="AA41" s="1270" t="s">
        <v>56</v>
      </c>
      <c r="AB41" s="1273">
        <f>($E$42/100)*(SUM(AA$15*AA$15,AB$15*AB$15)/$C$14)</f>
        <v>1.8448588577791999E-3</v>
      </c>
      <c r="AC41" s="1271">
        <f>(SUM(AD$15*AD$15,AE$15*AE$15)/POWER($C$14,2))*$C$42</f>
        <v>1.37161610504192E-4</v>
      </c>
      <c r="AD41" s="1270" t="s">
        <v>56</v>
      </c>
      <c r="AE41" s="1269">
        <f>($E$42/100)*(SUM(AD$15*AD$15,AE$15*AE$15)/$C$14)</f>
        <v>1.5627926860544003E-3</v>
      </c>
      <c r="AF41" s="1272">
        <f>(SUM(AG$15*AG$15,AH$15*AH$15)/POWER($C$14,2))*$C$42</f>
        <v>1.4483156769587194E-4</v>
      </c>
      <c r="AG41" s="1270" t="s">
        <v>56</v>
      </c>
      <c r="AH41" s="1273">
        <f>($E$42/100)*(SUM(AG$15*AG$15,AH$15*AH$15)/$C$14)</f>
        <v>1.6501826850303994E-3</v>
      </c>
      <c r="AI41" s="1271">
        <f>(SUM(AJ$15*AJ$15,AK$15*AK$15)/POWER($C$14,2))*$C$42</f>
        <v>1.37606823069696E-4</v>
      </c>
      <c r="AJ41" s="1270" t="s">
        <v>56</v>
      </c>
      <c r="AK41" s="1269">
        <f>($E$42/100)*(SUM(AJ$15*AJ$15,AK$15*AK$15)/$C$14)</f>
        <v>1.5678653513472003E-3</v>
      </c>
      <c r="AL41" s="1271">
        <f>(SUM(AM$15*AM$15,AN$15*AN$15)/POWER($C$14,2))*$C$42</f>
        <v>1.1878108815769597E-4</v>
      </c>
      <c r="AM41" s="1270" t="s">
        <v>56</v>
      </c>
      <c r="AN41" s="1269">
        <f>($E$42/100)*(SUM(AM$15*AM$15,AN$15*AN$15)/$C$14)</f>
        <v>1.3533685929471998E-3</v>
      </c>
      <c r="AO41" s="1272">
        <f>(SUM(AP$15*AP$15,AQ$15*AQ$15)/POWER($C$14,2))*$C$42</f>
        <v>1.4464167782399996E-4</v>
      </c>
      <c r="AP41" s="1270" t="s">
        <v>56</v>
      </c>
      <c r="AQ41" s="1273">
        <f>($E$42/100)*(SUM(AP$15*AP$15,AQ$15*AQ$15)/$C$14)</f>
        <v>1.6480191167999999E-3</v>
      </c>
      <c r="AR41" s="1271">
        <f>(SUM(AS$15*AS$15,AT$15*AT$15)/POWER($C$14,2))*$C$42</f>
        <v>1.7380806490931196E-4</v>
      </c>
      <c r="AS41" s="1270" t="s">
        <v>56</v>
      </c>
      <c r="AT41" s="1269">
        <f>($E$42/100)*(SUM(AS$15*AS$15,AT$15*AT$15)/$C$14)</f>
        <v>1.9803352528383997E-3</v>
      </c>
      <c r="AU41" s="1272">
        <f>(SUM(AV$15*AV$15,AW$15*AW$15)/POWER($C$14,2))*$C$42</f>
        <v>1.6695314046361596E-4</v>
      </c>
      <c r="AV41" s="1270" t="s">
        <v>56</v>
      </c>
      <c r="AW41" s="1273">
        <f>($E$42/100)*(SUM(AV$15*AV$15,AW$15*AW$15)/$C$14)</f>
        <v>1.9022315782911998E-3</v>
      </c>
      <c r="AX41" s="1271">
        <f>(SUM(AY$15*AY$15,AZ$15*AZ$15)/POWER($C$14,2))*$C$42</f>
        <v>1.7660992684851199E-4</v>
      </c>
      <c r="AY41" s="1270" t="s">
        <v>56</v>
      </c>
      <c r="AZ41" s="1269">
        <f>($E$42/100)*(SUM(AY$15*AY$15,AZ$15*AZ$15)/$C$14)</f>
        <v>2.0122591222784007E-3</v>
      </c>
      <c r="BA41" s="1271">
        <f>(SUM(BB$15*BB$15,BC$15*BC$15)/POWER($C$14,2))*$C$42</f>
        <v>1.4479308998451197E-4</v>
      </c>
      <c r="BB41" s="1270" t="s">
        <v>56</v>
      </c>
      <c r="BC41" s="1269">
        <f>($E$42/100)*(SUM(BB$15*BB$15,BC$15*BC$15)/$C$14)</f>
        <v>1.6497442774783999E-3</v>
      </c>
      <c r="BD41" s="1272">
        <f>(SUM(BE$15*BE$15,BF$15*BF$15)/POWER($C$14,2))*$C$42</f>
        <v>1.2440548560486398E-4</v>
      </c>
      <c r="BE41" s="1270" t="s">
        <v>56</v>
      </c>
      <c r="BF41" s="1269">
        <f>($E$42/100)*(SUM(BE$15*BE$15,BF$15*BF$15)/$C$14)</f>
        <v>1.4174518824448001E-3</v>
      </c>
      <c r="BG41" s="1272">
        <f>(SUM(BH$15*BH$15,BI$15*BI$15)/POWER($C$14,2))*$C$42</f>
        <v>1.0076863503769598E-4</v>
      </c>
      <c r="BH41" s="1270" t="s">
        <v>56</v>
      </c>
      <c r="BI41" s="1269">
        <f>($E$42/100)*(SUM(BH$15*BH$15,BI$15*BI$15)/$C$14)</f>
        <v>1.1481382089472E-3</v>
      </c>
      <c r="BJ41" s="1272">
        <f>(SUM(BK$15*BK$15,BL$15*BL$15)/POWER($C$14,2))*$C$42</f>
        <v>9.5205475852288001E-5</v>
      </c>
      <c r="BK41" s="1270" t="s">
        <v>56</v>
      </c>
      <c r="BL41" s="1269">
        <f>($E$42/100)*(SUM(BK$15*BK$15,BL$15*BL$15)/$C$14)</f>
        <v>1.0847526562816003E-3</v>
      </c>
      <c r="BM41" s="1271">
        <f>(SUM(BN$15*BN$15,BO$15*BO$15)/POWER($C$14,2))*$C$42</f>
        <v>9.0662979125248023E-5</v>
      </c>
      <c r="BN41" s="1270" t="s">
        <v>56</v>
      </c>
      <c r="BO41" s="1269">
        <f>($E$42/100)*(SUM(BN$15*BN$15,BO$15*BO$15)/$C$14)</f>
        <v>1.0329963329536002E-3</v>
      </c>
      <c r="BP41" s="1271">
        <f>(SUM(BQ$15*BQ$15,BR$15*BR$15)/POWER($C$14,2))*$C$42</f>
        <v>8.6341758224383987E-5</v>
      </c>
      <c r="BQ41" s="1270" t="s">
        <v>56</v>
      </c>
      <c r="BR41" s="1269">
        <f>($E$42/100)*(SUM(BQ$15*BQ$15,BR$15*BR$15)/$C$14)</f>
        <v>9.8376118330879988E-4</v>
      </c>
      <c r="BS41" s="1272">
        <f>(SUM(BT$15*BT$15,BU$15*BU$15)/POWER($C$14,2))*$C$42</f>
        <v>8.0468397615103998E-5</v>
      </c>
      <c r="BT41" s="1270" t="s">
        <v>56</v>
      </c>
      <c r="BU41" s="1269">
        <f>($E$42/100)*(SUM(BT$15*BT$15,BU$15*BU$15)/$C$14)</f>
        <v>9.1684125601279999E-4</v>
      </c>
      <c r="BV41" s="1272">
        <f>(SUM(BW$15*BW$15,BX$15*BX$15)/POWER($C$14,2))*$C$42</f>
        <v>7.1837032923136002E-5</v>
      </c>
      <c r="BW41" s="1270" t="s">
        <v>56</v>
      </c>
      <c r="BX41" s="1269">
        <f>($E$42/100)*(SUM(BW$15*BW$15,BX$15*BX$15)/$C$14)</f>
        <v>8.1849716715520012E-4</v>
      </c>
      <c r="BY41" s="1271">
        <f>(SUM(BZ$15*BZ$15,CA$15*CA$15)/POWER($C$14,2))*$C$42</f>
        <v>6.7626265143295997E-5</v>
      </c>
      <c r="BZ41" s="1270" t="s">
        <v>56</v>
      </c>
      <c r="CA41" s="1269">
        <f>($E$42/100)*(SUM(BZ$15*BZ$15,CA$15*CA$15)/$C$14)</f>
        <v>7.7052049886720006E-4</v>
      </c>
    </row>
    <row r="42" spans="1:79" ht="12" customHeight="1" thickBot="1">
      <c r="A42" s="1268"/>
      <c r="B42" s="1153" t="s">
        <v>391</v>
      </c>
      <c r="C42" s="1152">
        <v>2.2599999999999999E-2</v>
      </c>
      <c r="D42" s="1151" t="s">
        <v>390</v>
      </c>
      <c r="E42" s="1883">
        <v>10.3</v>
      </c>
      <c r="F42" s="1883"/>
      <c r="G42" s="1253"/>
      <c r="H42" s="1264"/>
      <c r="I42" s="1267"/>
      <c r="J42" s="1262"/>
      <c r="K42" s="1265"/>
      <c r="L42" s="1267"/>
      <c r="M42" s="1266"/>
      <c r="N42" s="1264"/>
      <c r="O42" s="1267"/>
      <c r="P42" s="1262"/>
      <c r="Q42" s="1265"/>
      <c r="R42" s="1267"/>
      <c r="S42" s="1266"/>
      <c r="T42" s="1264"/>
      <c r="U42" s="1267"/>
      <c r="V42" s="1262"/>
      <c r="W42" s="1264"/>
      <c r="X42" s="1267"/>
      <c r="Y42" s="1262"/>
      <c r="Z42" s="1265"/>
      <c r="AA42" s="1267"/>
      <c r="AB42" s="1266"/>
      <c r="AC42" s="1264"/>
      <c r="AD42" s="1263"/>
      <c r="AE42" s="1262"/>
      <c r="AF42" s="1265"/>
      <c r="AG42" s="1263"/>
      <c r="AH42" s="1266"/>
      <c r="AI42" s="1264"/>
      <c r="AJ42" s="1263"/>
      <c r="AK42" s="1262"/>
      <c r="AL42" s="1264"/>
      <c r="AM42" s="1263"/>
      <c r="AN42" s="1262"/>
      <c r="AO42" s="1265"/>
      <c r="AP42" s="1263"/>
      <c r="AQ42" s="1266"/>
      <c r="AR42" s="1264"/>
      <c r="AS42" s="1263"/>
      <c r="AT42" s="1262"/>
      <c r="AU42" s="1265"/>
      <c r="AV42" s="1263"/>
      <c r="AW42" s="1266"/>
      <c r="AX42" s="1264"/>
      <c r="AY42" s="1263"/>
      <c r="AZ42" s="1262"/>
      <c r="BA42" s="1264"/>
      <c r="BB42" s="1263"/>
      <c r="BC42" s="1262"/>
      <c r="BD42" s="1265"/>
      <c r="BE42" s="1263"/>
      <c r="BF42" s="1262"/>
      <c r="BG42" s="1265"/>
      <c r="BH42" s="1263"/>
      <c r="BI42" s="1262"/>
      <c r="BJ42" s="1265"/>
      <c r="BK42" s="1263"/>
      <c r="BL42" s="1262"/>
      <c r="BM42" s="1264"/>
      <c r="BN42" s="1263"/>
      <c r="BO42" s="1262"/>
      <c r="BP42" s="1264"/>
      <c r="BQ42" s="1263"/>
      <c r="BR42" s="1262"/>
      <c r="BS42" s="1265"/>
      <c r="BT42" s="1263"/>
      <c r="BU42" s="1262"/>
      <c r="BV42" s="1265"/>
      <c r="BW42" s="1263"/>
      <c r="BX42" s="1262"/>
      <c r="BY42" s="1264"/>
      <c r="BZ42" s="1263"/>
      <c r="CA42" s="1262"/>
    </row>
    <row r="43" spans="1:79" ht="13.8" thickBot="1">
      <c r="A43" s="1261"/>
      <c r="B43" s="1878" t="s">
        <v>63</v>
      </c>
      <c r="C43" s="1879"/>
      <c r="D43" s="1879"/>
      <c r="E43" s="1879"/>
      <c r="F43" s="1879"/>
      <c r="G43" s="1879"/>
      <c r="H43" s="1258">
        <f>SUM(I15,$H$40,H41)</f>
        <v>0.12984741433886313</v>
      </c>
      <c r="I43" s="1257" t="s">
        <v>56</v>
      </c>
      <c r="J43" s="1256">
        <f>SUM(J15,$J$40,J41)</f>
        <v>6.9136955409612788E-2</v>
      </c>
      <c r="K43" s="1259">
        <f>SUM(L15,$H$40,K41)</f>
        <v>0.12874233627515289</v>
      </c>
      <c r="L43" s="1257" t="s">
        <v>56</v>
      </c>
      <c r="M43" s="1260">
        <f>SUM(M15,$J$40,M41)</f>
        <v>6.8724672161587202E-2</v>
      </c>
      <c r="N43" s="1258">
        <f>SUM(O15,$H$40,N41)</f>
        <v>0.12981538557933978</v>
      </c>
      <c r="O43" s="1257" t="s">
        <v>56</v>
      </c>
      <c r="P43" s="1256">
        <f>SUM(P15,$J$40,P41)</f>
        <v>6.913662772920319E-2</v>
      </c>
      <c r="Q43" s="1259">
        <f>SUM(R15,$H$40,Q41)</f>
        <v>0.14185094377932803</v>
      </c>
      <c r="R43" s="1257" t="s">
        <v>56</v>
      </c>
      <c r="S43" s="1260">
        <f>SUM(S15,$J$40,S41)</f>
        <v>7.0268319609599991E-2</v>
      </c>
      <c r="T43" s="1258">
        <f>SUM(U15,$H$40,T41)</f>
        <v>0.14020883979960319</v>
      </c>
      <c r="U43" s="1257" t="s">
        <v>56</v>
      </c>
      <c r="V43" s="1256">
        <f>SUM(V15,$J$40,V41)</f>
        <v>6.8044347274239997E-2</v>
      </c>
      <c r="W43" s="1258">
        <f>SUM(X15,$H$40,W41)</f>
        <v>0.19765288404055859</v>
      </c>
      <c r="X43" s="1257" t="s">
        <v>56</v>
      </c>
      <c r="Y43" s="1256">
        <f>SUM(Y15,$J$40,Y41)</f>
        <v>7.00436301081344E-2</v>
      </c>
      <c r="Z43" s="1259">
        <f>SUM(AA15,$H$40,Z41)</f>
        <v>0.21415791770945944</v>
      </c>
      <c r="AA43" s="1257" t="s">
        <v>56</v>
      </c>
      <c r="AB43" s="1260">
        <f>SUM(AB15,$J$40,AB41)</f>
        <v>7.5104858857779191E-2</v>
      </c>
      <c r="AC43" s="1258">
        <f>SUM(AD15,$H$40,AC41)</f>
        <v>0.1976531616105042</v>
      </c>
      <c r="AD43" s="1257" t="s">
        <v>56</v>
      </c>
      <c r="AE43" s="1256">
        <f>SUM(AE15,$J$40,AE41)</f>
        <v>7.1246792686054397E-2</v>
      </c>
      <c r="AF43" s="1259">
        <f>SUM(AG15,$H$40,AF41)</f>
        <v>0.20210083156769584</v>
      </c>
      <c r="AG43" s="1257" t="s">
        <v>56</v>
      </c>
      <c r="AH43" s="1260">
        <f>SUM(AH15,$J$40,AH41)</f>
        <v>7.6934182685030397E-2</v>
      </c>
      <c r="AI43" s="1258">
        <f>SUM(AJ15,$H$40,AI41)</f>
        <v>0.19631760682306973</v>
      </c>
      <c r="AJ43" s="1257" t="s">
        <v>56</v>
      </c>
      <c r="AK43" s="1256">
        <f>SUM(AK15,$J$40,AK41)</f>
        <v>7.9851865351347209E-2</v>
      </c>
      <c r="AL43" s="1258">
        <f>SUM(AM15,$H$40,AL41)</f>
        <v>0.18261878108815768</v>
      </c>
      <c r="AM43" s="1257" t="s">
        <v>56</v>
      </c>
      <c r="AN43" s="1256">
        <f>SUM(AN15,$J$40,AN41)</f>
        <v>7.7437368592947198E-2</v>
      </c>
      <c r="AO43" s="1259">
        <f>SUM(AP15,$H$40,AO41)</f>
        <v>0.20136464167782397</v>
      </c>
      <c r="AP43" s="1257" t="s">
        <v>56</v>
      </c>
      <c r="AQ43" s="1260">
        <f>SUM(AQ15,$J$40,AQ41)</f>
        <v>7.9908019116799997E-2</v>
      </c>
      <c r="AR43" s="1258">
        <f>SUM(AS15,$H$40,AR41)</f>
        <v>0.22049780806490932</v>
      </c>
      <c r="AS43" s="1257" t="s">
        <v>56</v>
      </c>
      <c r="AT43" s="1256">
        <f>SUM(AT15,$J$40,AT41)</f>
        <v>8.2864335252838414E-2</v>
      </c>
      <c r="AU43" s="1259">
        <f>SUM(AV15,$H$40,AU41)</f>
        <v>0.2162429531404636</v>
      </c>
      <c r="AV43" s="1257" t="s">
        <v>56</v>
      </c>
      <c r="AW43" s="1260">
        <f>SUM(AW15,$J$40,AW41)</f>
        <v>8.1762231578291197E-2</v>
      </c>
      <c r="AX43" s="1258">
        <f>SUM(AY15,$H$40,AX41)</f>
        <v>0.22265260992684852</v>
      </c>
      <c r="AY43" s="1257" t="s">
        <v>56</v>
      </c>
      <c r="AZ43" s="1256">
        <f>SUM(AZ15,$J$40,AZ41)</f>
        <v>8.10962591222784E-2</v>
      </c>
      <c r="BA43" s="1258">
        <f>SUM(BB15,$H$40,BA41)</f>
        <v>0.20266879308998451</v>
      </c>
      <c r="BB43" s="1257" t="s">
        <v>56</v>
      </c>
      <c r="BC43" s="1256">
        <f>SUM(BC15,$J$40,BC41)</f>
        <v>7.3733744277478405E-2</v>
      </c>
      <c r="BD43" s="1259">
        <f>SUM(BE15,$H$40,BD41)</f>
        <v>0.18867240548560485</v>
      </c>
      <c r="BE43" s="1257" t="s">
        <v>56</v>
      </c>
      <c r="BF43" s="1256">
        <f>SUM(BF15,$J$40,BF41)</f>
        <v>6.8477451882444806E-2</v>
      </c>
      <c r="BG43" s="1258">
        <f>SUM(BH15,$H$40,BG41)</f>
        <v>0.17000076863503769</v>
      </c>
      <c r="BH43" s="1257" t="s">
        <v>56</v>
      </c>
      <c r="BI43" s="1256">
        <f>SUM(BI15,$J$40,BI41)</f>
        <v>6.7232138208947204E-2</v>
      </c>
      <c r="BJ43" s="1258">
        <f>SUM(BK15,$H$40,BJ41)</f>
        <v>0.16524320547585231</v>
      </c>
      <c r="BK43" s="1257" t="s">
        <v>56</v>
      </c>
      <c r="BL43" s="1256">
        <f>SUM(BL15,$J$40,BL41)</f>
        <v>6.7192752656281607E-2</v>
      </c>
      <c r="BM43" s="1258">
        <f>SUM(BN15,$H$40,BM41)</f>
        <v>0.16074266297912526</v>
      </c>
      <c r="BN43" s="1257" t="s">
        <v>56</v>
      </c>
      <c r="BO43" s="1256">
        <f>SUM(BO15,$J$40,BO41)</f>
        <v>6.9764996332953605E-2</v>
      </c>
      <c r="BP43" s="1258">
        <f>SUM(BQ15,$H$40,BP41)</f>
        <v>0.15655434175822439</v>
      </c>
      <c r="BQ43" s="1257" t="s">
        <v>56</v>
      </c>
      <c r="BR43" s="1256">
        <f>SUM(BR15,$J$40,BR41)</f>
        <v>7.1043761183308796E-2</v>
      </c>
      <c r="BS43" s="1258">
        <f>SUM(BT15,$H$40,BS41)</f>
        <v>0.15129246839761512</v>
      </c>
      <c r="BT43" s="1257" t="s">
        <v>56</v>
      </c>
      <c r="BU43" s="1256">
        <f>SUM(BU15,$J$40,BU41)</f>
        <v>6.9976841256012792E-2</v>
      </c>
      <c r="BV43" s="1258">
        <f>SUM(BW15,$H$40,BV41)</f>
        <v>0.14270783703292314</v>
      </c>
      <c r="BW43" s="1257" t="s">
        <v>56</v>
      </c>
      <c r="BX43" s="1256">
        <f>SUM(BX15,$J$40,BX41)</f>
        <v>7.0478497167155194E-2</v>
      </c>
      <c r="BY43" s="1258">
        <f>SUM(BZ15,$H$40,BY41)</f>
        <v>0.13858362626514328</v>
      </c>
      <c r="BZ43" s="1257" t="s">
        <v>56</v>
      </c>
      <c r="CA43" s="1256">
        <f>SUM(CA15,$J$40,CA41)</f>
        <v>6.9630520498867199E-2</v>
      </c>
    </row>
    <row r="44" spans="1:79">
      <c r="A44" s="1141" t="s">
        <v>64</v>
      </c>
      <c r="B44" s="1255"/>
      <c r="C44" s="1120"/>
      <c r="D44" s="1140"/>
      <c r="E44" s="1254"/>
      <c r="F44" s="1253"/>
      <c r="G44" s="1253"/>
      <c r="H44" s="1250"/>
      <c r="I44" s="1252"/>
      <c r="J44" s="1248"/>
      <c r="K44" s="1217"/>
      <c r="L44" s="1252"/>
      <c r="M44" s="1251"/>
      <c r="N44" s="1250"/>
      <c r="O44" s="1252"/>
      <c r="P44" s="1248"/>
      <c r="Q44" s="1217"/>
      <c r="R44" s="1252"/>
      <c r="S44" s="1251"/>
      <c r="T44" s="1250"/>
      <c r="U44" s="1252"/>
      <c r="V44" s="1248"/>
      <c r="W44" s="1250"/>
      <c r="X44" s="1252"/>
      <c r="Y44" s="1248"/>
      <c r="Z44" s="1217"/>
      <c r="AA44" s="1252"/>
      <c r="AB44" s="1251"/>
      <c r="AC44" s="1250"/>
      <c r="AD44" s="1249"/>
      <c r="AE44" s="1248"/>
      <c r="AF44" s="1217"/>
      <c r="AG44" s="1249"/>
      <c r="AH44" s="1251"/>
      <c r="AI44" s="1250"/>
      <c r="AJ44" s="1249"/>
      <c r="AK44" s="1248"/>
      <c r="AL44" s="1250"/>
      <c r="AM44" s="1249"/>
      <c r="AN44" s="1248"/>
      <c r="AO44" s="1217"/>
      <c r="AP44" s="1249"/>
      <c r="AQ44" s="1251"/>
      <c r="AR44" s="1250"/>
      <c r="AS44" s="1249"/>
      <c r="AT44" s="1248"/>
      <c r="AU44" s="1217"/>
      <c r="AV44" s="1249"/>
      <c r="AW44" s="1251"/>
      <c r="AX44" s="1250"/>
      <c r="AY44" s="1249"/>
      <c r="AZ44" s="1248"/>
      <c r="BA44" s="1250"/>
      <c r="BB44" s="1249"/>
      <c r="BC44" s="1248"/>
      <c r="BD44" s="1217"/>
      <c r="BE44" s="1249"/>
      <c r="BF44" s="1248"/>
      <c r="BG44" s="1217"/>
      <c r="BH44" s="1249"/>
      <c r="BI44" s="1248"/>
      <c r="BJ44" s="1217"/>
      <c r="BK44" s="1249"/>
      <c r="BL44" s="1248"/>
      <c r="BM44" s="1250"/>
      <c r="BN44" s="1249"/>
      <c r="BO44" s="1248"/>
      <c r="BP44" s="1250"/>
      <c r="BQ44" s="1249"/>
      <c r="BR44" s="1248"/>
      <c r="BS44" s="1217"/>
      <c r="BT44" s="1249"/>
      <c r="BU44" s="1248"/>
      <c r="BV44" s="1217"/>
      <c r="BW44" s="1249"/>
      <c r="BX44" s="1248"/>
      <c r="BY44" s="1250"/>
      <c r="BZ44" s="1249"/>
      <c r="CA44" s="1248"/>
    </row>
    <row r="45" spans="1:79" ht="14.4" thickBot="1">
      <c r="A45" s="1133" t="s">
        <v>65</v>
      </c>
      <c r="B45" s="1131"/>
      <c r="C45" s="1132"/>
      <c r="D45" s="1131"/>
      <c r="E45" s="1247"/>
      <c r="F45" s="1131" t="s">
        <v>66</v>
      </c>
      <c r="G45" s="1247"/>
      <c r="H45" s="1244">
        <f>SUM(H39,H43)</f>
        <v>0.32062629869055081</v>
      </c>
      <c r="I45" s="1243" t="s">
        <v>56</v>
      </c>
      <c r="J45" s="1242">
        <f>SUM(J39,J43)</f>
        <v>0.14347187512622078</v>
      </c>
      <c r="K45" s="1245">
        <f>SUM(K39,K43)</f>
        <v>0.32096311632910335</v>
      </c>
      <c r="L45" s="1243" t="s">
        <v>56</v>
      </c>
      <c r="M45" s="1246">
        <f>SUM(M39,M43)</f>
        <v>0.14302526919106562</v>
      </c>
      <c r="N45" s="1244">
        <f>SUM(N39,N43)</f>
        <v>0.32153940668281145</v>
      </c>
      <c r="O45" s="1243" t="s">
        <v>56</v>
      </c>
      <c r="P45" s="1242">
        <f>SUM(P39,P43)</f>
        <v>0.14303654617697278</v>
      </c>
      <c r="Q45" s="1245">
        <f>SUM(Q39,Q43)</f>
        <v>0.333550912863529</v>
      </c>
      <c r="R45" s="1243" t="s">
        <v>56</v>
      </c>
      <c r="S45" s="1246">
        <f>SUM(S39,S43)</f>
        <v>0.14408764321817599</v>
      </c>
      <c r="T45" s="1244">
        <f>SUM(T39,T43)</f>
        <v>0.34550285724290153</v>
      </c>
      <c r="U45" s="1243" t="s">
        <v>56</v>
      </c>
      <c r="V45" s="1242">
        <f>SUM(V39,V43)</f>
        <v>0.1394460534644224</v>
      </c>
      <c r="W45" s="1244">
        <f>SUM(W39,W43)</f>
        <v>0.43074148551110758</v>
      </c>
      <c r="X45" s="1243" t="s">
        <v>56</v>
      </c>
      <c r="Y45" s="1242">
        <f>SUM(Y39,Y43)</f>
        <v>0.14318828369512959</v>
      </c>
      <c r="Z45" s="1245">
        <f>SUM(Z39,Z43)</f>
        <v>0.43957812678002994</v>
      </c>
      <c r="AA45" s="1243" t="s">
        <v>56</v>
      </c>
      <c r="AB45" s="1246">
        <f>SUM(AB39,AB43)</f>
        <v>0.1473638056288768</v>
      </c>
      <c r="AC45" s="1244">
        <f>SUM(AC39,AC43)</f>
        <v>0.41030991733788669</v>
      </c>
      <c r="AD45" s="1243" t="s">
        <v>56</v>
      </c>
      <c r="AE45" s="1242">
        <f>SUM(AE39,AE43)</f>
        <v>0.1430752909139712</v>
      </c>
      <c r="AF45" s="1245">
        <f>SUM(AF39,AF43)</f>
        <v>0.40877269601399602</v>
      </c>
      <c r="AG45" s="1243" t="s">
        <v>56</v>
      </c>
      <c r="AH45" s="1246">
        <f>SUM(AH39,AH43)</f>
        <v>0.14783700931312638</v>
      </c>
      <c r="AI45" s="1244">
        <f>SUM(AI39,AI43)</f>
        <v>0.40391073742594868</v>
      </c>
      <c r="AJ45" s="1243" t="s">
        <v>56</v>
      </c>
      <c r="AK45" s="1242">
        <f>SUM(AK39,AK43)</f>
        <v>0.15052117045153279</v>
      </c>
      <c r="AL45" s="1244">
        <f>SUM(AL39,AL43)</f>
        <v>0.38840133428543794</v>
      </c>
      <c r="AM45" s="1243" t="s">
        <v>56</v>
      </c>
      <c r="AN45" s="1242">
        <f>SUM(AN39,AN43)</f>
        <v>0.14814920111790081</v>
      </c>
      <c r="AO45" s="1245">
        <f>SUM(AO39,AO43)</f>
        <v>0.41308382667364352</v>
      </c>
      <c r="AP45" s="1243" t="s">
        <v>56</v>
      </c>
      <c r="AQ45" s="1246">
        <f>SUM(AQ39,AQ43)</f>
        <v>0.15089455606451199</v>
      </c>
      <c r="AR45" s="1244">
        <f>SUM(AR39,AR43)</f>
        <v>0.4214254922385603</v>
      </c>
      <c r="AS45" s="1243" t="s">
        <v>56</v>
      </c>
      <c r="AT45" s="1242">
        <f>SUM(AT39,AT43)</f>
        <v>0.15336962064660481</v>
      </c>
      <c r="AU45" s="1245">
        <f>SUM(AU39,AU43)</f>
        <v>0.42976531011774055</v>
      </c>
      <c r="AV45" s="1243" t="s">
        <v>56</v>
      </c>
      <c r="AW45" s="1246">
        <f>SUM(AW39,AW43)</f>
        <v>0.15495304006284799</v>
      </c>
      <c r="AX45" s="1244">
        <f>SUM(AX39,AX43)</f>
        <v>0.47403709594601784</v>
      </c>
      <c r="AY45" s="1243" t="s">
        <v>56</v>
      </c>
      <c r="AZ45" s="1242">
        <f>SUM(AZ39,AZ43)</f>
        <v>0.15872551180784639</v>
      </c>
      <c r="BA45" s="1244">
        <f>SUM(BA39,BA43)</f>
        <v>0.46351786752371615</v>
      </c>
      <c r="BB45" s="1243" t="s">
        <v>56</v>
      </c>
      <c r="BC45" s="1242">
        <f>SUM(BC39,BC43)</f>
        <v>0.1504566851116288</v>
      </c>
      <c r="BD45" s="1245">
        <f>SUM(BD39,BD43)</f>
        <v>0.45578924951321187</v>
      </c>
      <c r="BE45" s="1243" t="s">
        <v>56</v>
      </c>
      <c r="BF45" s="1242">
        <f>SUM(BF39,BF43)</f>
        <v>0.14623897775866879</v>
      </c>
      <c r="BG45" s="1244">
        <f>SUM(BG39,BG43)</f>
        <v>0.43441675151668635</v>
      </c>
      <c r="BH45" s="1243" t="s">
        <v>56</v>
      </c>
      <c r="BI45" s="1242">
        <f>SUM(BI39,BI43)</f>
        <v>0.14545807699013119</v>
      </c>
      <c r="BJ45" s="1244">
        <f>SUM(BJ39,BJ43)</f>
        <v>0.41349344330773097</v>
      </c>
      <c r="BK45" s="1243" t="s">
        <v>56</v>
      </c>
      <c r="BL45" s="1242">
        <f>SUM(BL39,BL43)</f>
        <v>0.14167855746027519</v>
      </c>
      <c r="BM45" s="1244">
        <f>SUM(BM39,BM43)</f>
        <v>0.40368027537572149</v>
      </c>
      <c r="BN45" s="1243" t="s">
        <v>56</v>
      </c>
      <c r="BO45" s="1242">
        <f>SUM(BO39,BO43)</f>
        <v>0.145928169477888</v>
      </c>
      <c r="BP45" s="1244">
        <f>SUM(BP39,BP43)</f>
        <v>0.3822639445841326</v>
      </c>
      <c r="BQ45" s="1243" t="s">
        <v>56</v>
      </c>
      <c r="BR45" s="1242">
        <f>SUM(BR39,BR43)</f>
        <v>0.1470866455154432</v>
      </c>
      <c r="BS45" s="1244">
        <f>SUM(BS39,BS43)</f>
        <v>0.36620954457931881</v>
      </c>
      <c r="BT45" s="1243" t="s">
        <v>56</v>
      </c>
      <c r="BU45" s="1242">
        <f>SUM(BU39,BU43)</f>
        <v>0.1457507437822208</v>
      </c>
      <c r="BV45" s="1244">
        <f>SUM(BV39,BV43)</f>
        <v>0.35191201433536001</v>
      </c>
      <c r="BW45" s="1243" t="s">
        <v>56</v>
      </c>
      <c r="BX45" s="1242">
        <f>SUM(BX39,BX43)</f>
        <v>0.1442066412084736</v>
      </c>
      <c r="BY45" s="1244">
        <f>SUM(BY39,BY43)</f>
        <v>0.34334163216296443</v>
      </c>
      <c r="BZ45" s="1243" t="s">
        <v>56</v>
      </c>
      <c r="CA45" s="1242">
        <f>SUM(CA39,CA43)</f>
        <v>0.1441120946667776</v>
      </c>
    </row>
  </sheetData>
  <mergeCells count="314">
    <mergeCell ref="B43:G43"/>
    <mergeCell ref="E27:F27"/>
    <mergeCell ref="E28:F28"/>
    <mergeCell ref="A35:G35"/>
    <mergeCell ref="E38:F38"/>
    <mergeCell ref="B39:G39"/>
    <mergeCell ref="E42:F42"/>
    <mergeCell ref="A29:C29"/>
    <mergeCell ref="A30:C30"/>
    <mergeCell ref="D7:E9"/>
    <mergeCell ref="F7:G7"/>
    <mergeCell ref="F8:G8"/>
    <mergeCell ref="F9:G9"/>
    <mergeCell ref="F10:G10"/>
    <mergeCell ref="F11:G11"/>
    <mergeCell ref="A7:B13"/>
    <mergeCell ref="C7:C13"/>
    <mergeCell ref="A14:B20"/>
    <mergeCell ref="C14:C20"/>
    <mergeCell ref="T4:V4"/>
    <mergeCell ref="W4:Y4"/>
    <mergeCell ref="Z4:AB4"/>
    <mergeCell ref="AC4:AE4"/>
    <mergeCell ref="H4:J4"/>
    <mergeCell ref="K4:M4"/>
    <mergeCell ref="D17:E19"/>
    <mergeCell ref="F18:G18"/>
    <mergeCell ref="F19:G19"/>
    <mergeCell ref="K10:M10"/>
    <mergeCell ref="K17:M17"/>
    <mergeCell ref="H12:J12"/>
    <mergeCell ref="H17:J17"/>
    <mergeCell ref="F12:G12"/>
    <mergeCell ref="D10:E12"/>
    <mergeCell ref="F14:G14"/>
    <mergeCell ref="F15:G15"/>
    <mergeCell ref="F16:G16"/>
    <mergeCell ref="F17:G17"/>
    <mergeCell ref="N10:P10"/>
    <mergeCell ref="H10:J10"/>
    <mergeCell ref="H11:J11"/>
    <mergeCell ref="Q10:S10"/>
    <mergeCell ref="N17:P17"/>
    <mergeCell ref="BP4:BR4"/>
    <mergeCell ref="BS4:BU4"/>
    <mergeCell ref="BV4:BX4"/>
    <mergeCell ref="BY4:CA4"/>
    <mergeCell ref="D13:G13"/>
    <mergeCell ref="D14:E16"/>
    <mergeCell ref="A4:G4"/>
    <mergeCell ref="A5:B6"/>
    <mergeCell ref="C5:C6"/>
    <mergeCell ref="D5:G6"/>
    <mergeCell ref="AX4:AZ4"/>
    <mergeCell ref="BA4:BC4"/>
    <mergeCell ref="BD4:BF4"/>
    <mergeCell ref="BG4:BI4"/>
    <mergeCell ref="BJ4:BL4"/>
    <mergeCell ref="BM4:BO4"/>
    <mergeCell ref="AF4:AH4"/>
    <mergeCell ref="AI4:AK4"/>
    <mergeCell ref="AL4:AN4"/>
    <mergeCell ref="AO4:AQ4"/>
    <mergeCell ref="AR4:AT4"/>
    <mergeCell ref="AU4:AW4"/>
    <mergeCell ref="N4:P4"/>
    <mergeCell ref="Q4:S4"/>
    <mergeCell ref="Z10:AB10"/>
    <mergeCell ref="AC10:AE10"/>
    <mergeCell ref="AF10:AH10"/>
    <mergeCell ref="AI10:AK10"/>
    <mergeCell ref="D23:E23"/>
    <mergeCell ref="F23:G24"/>
    <mergeCell ref="D24:E24"/>
    <mergeCell ref="A25:C26"/>
    <mergeCell ref="D25:G25"/>
    <mergeCell ref="D26:G26"/>
    <mergeCell ref="D21:E21"/>
    <mergeCell ref="F21:G22"/>
    <mergeCell ref="D22:E22"/>
    <mergeCell ref="H20:J20"/>
    <mergeCell ref="K20:M20"/>
    <mergeCell ref="D20:G20"/>
    <mergeCell ref="N20:P20"/>
    <mergeCell ref="Q17:S17"/>
    <mergeCell ref="A21:B22"/>
    <mergeCell ref="A23:B24"/>
    <mergeCell ref="C21:C22"/>
    <mergeCell ref="C23:C24"/>
    <mergeCell ref="BV10:BX10"/>
    <mergeCell ref="BY10:CA10"/>
    <mergeCell ref="K11:M11"/>
    <mergeCell ref="N11:P11"/>
    <mergeCell ref="Q11:S11"/>
    <mergeCell ref="T11:V11"/>
    <mergeCell ref="W11:Y11"/>
    <mergeCell ref="Z11:AB11"/>
    <mergeCell ref="AC11:AE11"/>
    <mergeCell ref="AF11:AH11"/>
    <mergeCell ref="BD10:BF10"/>
    <mergeCell ref="BG10:BI10"/>
    <mergeCell ref="BJ10:BL10"/>
    <mergeCell ref="BM10:BO10"/>
    <mergeCell ref="BP10:BR10"/>
    <mergeCell ref="BS10:BU10"/>
    <mergeCell ref="AL10:AN10"/>
    <mergeCell ref="AO10:AQ10"/>
    <mergeCell ref="AR10:AT10"/>
    <mergeCell ref="AU10:AW10"/>
    <mergeCell ref="AX10:AZ10"/>
    <mergeCell ref="BA10:BC10"/>
    <mergeCell ref="T10:V10"/>
    <mergeCell ref="W10:Y10"/>
    <mergeCell ref="BS11:BU11"/>
    <mergeCell ref="BV11:BX11"/>
    <mergeCell ref="BY11:CA11"/>
    <mergeCell ref="K12:M12"/>
    <mergeCell ref="N12:P12"/>
    <mergeCell ref="Q12:S12"/>
    <mergeCell ref="T12:V12"/>
    <mergeCell ref="W12:Y12"/>
    <mergeCell ref="Z12:AB12"/>
    <mergeCell ref="AC12:AE12"/>
    <mergeCell ref="BA11:BC11"/>
    <mergeCell ref="BD11:BF11"/>
    <mergeCell ref="BG11:BI11"/>
    <mergeCell ref="BJ11:BL11"/>
    <mergeCell ref="BM11:BO11"/>
    <mergeCell ref="BP11:BR11"/>
    <mergeCell ref="AI11:AK11"/>
    <mergeCell ref="AL11:AN11"/>
    <mergeCell ref="AO11:AQ11"/>
    <mergeCell ref="AR11:AT11"/>
    <mergeCell ref="AU11:AW11"/>
    <mergeCell ref="AX11:AZ11"/>
    <mergeCell ref="BP12:BR12"/>
    <mergeCell ref="BS12:BU12"/>
    <mergeCell ref="BV12:BX12"/>
    <mergeCell ref="BY12:CA12"/>
    <mergeCell ref="H13:J13"/>
    <mergeCell ref="K13:M13"/>
    <mergeCell ref="N13:P13"/>
    <mergeCell ref="Q13:S13"/>
    <mergeCell ref="T13:V13"/>
    <mergeCell ref="W13:Y13"/>
    <mergeCell ref="AX12:AZ12"/>
    <mergeCell ref="BA12:BC12"/>
    <mergeCell ref="BD12:BF12"/>
    <mergeCell ref="BG12:BI12"/>
    <mergeCell ref="BJ12:BL12"/>
    <mergeCell ref="BM12:BO12"/>
    <mergeCell ref="AF12:AH12"/>
    <mergeCell ref="AI12:AK12"/>
    <mergeCell ref="AL12:AN12"/>
    <mergeCell ref="AO12:AQ12"/>
    <mergeCell ref="AR12:AT12"/>
    <mergeCell ref="AU12:AW12"/>
    <mergeCell ref="BY13:CA13"/>
    <mergeCell ref="AR13:AT13"/>
    <mergeCell ref="AU13:AW13"/>
    <mergeCell ref="AX13:AZ13"/>
    <mergeCell ref="BA13:BC13"/>
    <mergeCell ref="BD13:BF13"/>
    <mergeCell ref="BG13:BI13"/>
    <mergeCell ref="Z13:AB13"/>
    <mergeCell ref="AC13:AE13"/>
    <mergeCell ref="AF13:AH13"/>
    <mergeCell ref="AI13:AK13"/>
    <mergeCell ref="AL13:AN13"/>
    <mergeCell ref="AO13:AQ13"/>
    <mergeCell ref="Z17:AB17"/>
    <mergeCell ref="AC17:AE17"/>
    <mergeCell ref="AF17:AH17"/>
    <mergeCell ref="AI17:AK17"/>
    <mergeCell ref="BJ13:BL13"/>
    <mergeCell ref="BM13:BO13"/>
    <mergeCell ref="BP13:BR13"/>
    <mergeCell ref="BS13:BU13"/>
    <mergeCell ref="BV13:BX13"/>
    <mergeCell ref="BV17:BX17"/>
    <mergeCell ref="BY17:CA17"/>
    <mergeCell ref="H18:J18"/>
    <mergeCell ref="K18:M18"/>
    <mergeCell ref="N18:P18"/>
    <mergeCell ref="Q18:S18"/>
    <mergeCell ref="T18:V18"/>
    <mergeCell ref="W18:Y18"/>
    <mergeCell ref="Z18:AB18"/>
    <mergeCell ref="AC18:AE18"/>
    <mergeCell ref="BD17:BF17"/>
    <mergeCell ref="BG17:BI17"/>
    <mergeCell ref="BJ17:BL17"/>
    <mergeCell ref="BM17:BO17"/>
    <mergeCell ref="BP17:BR17"/>
    <mergeCell ref="BS17:BU17"/>
    <mergeCell ref="AL17:AN17"/>
    <mergeCell ref="AO17:AQ17"/>
    <mergeCell ref="AR17:AT17"/>
    <mergeCell ref="AU17:AW17"/>
    <mergeCell ref="AX17:AZ17"/>
    <mergeCell ref="BA17:BC17"/>
    <mergeCell ref="T17:V17"/>
    <mergeCell ref="W17:Y17"/>
    <mergeCell ref="BP18:BR18"/>
    <mergeCell ref="BS18:BU18"/>
    <mergeCell ref="BV18:BX18"/>
    <mergeCell ref="BY18:CA18"/>
    <mergeCell ref="H19:J19"/>
    <mergeCell ref="K19:M19"/>
    <mergeCell ref="N19:P19"/>
    <mergeCell ref="Q19:S19"/>
    <mergeCell ref="T19:V19"/>
    <mergeCell ref="W19:Y19"/>
    <mergeCell ref="AX18:AZ18"/>
    <mergeCell ref="BA18:BC18"/>
    <mergeCell ref="BD18:BF18"/>
    <mergeCell ref="BG18:BI18"/>
    <mergeCell ref="BJ18:BL18"/>
    <mergeCell ref="BM18:BO18"/>
    <mergeCell ref="AF18:AH18"/>
    <mergeCell ref="AI18:AK18"/>
    <mergeCell ref="AL18:AN18"/>
    <mergeCell ref="AO18:AQ18"/>
    <mergeCell ref="AR18:AT18"/>
    <mergeCell ref="AU18:AW18"/>
    <mergeCell ref="BY19:CA19"/>
    <mergeCell ref="AR19:AT19"/>
    <mergeCell ref="AU19:AW19"/>
    <mergeCell ref="AX19:AZ19"/>
    <mergeCell ref="BA19:BC19"/>
    <mergeCell ref="BD19:BF19"/>
    <mergeCell ref="BG19:BI19"/>
    <mergeCell ref="Z19:AB19"/>
    <mergeCell ref="AC19:AE19"/>
    <mergeCell ref="AF19:AH19"/>
    <mergeCell ref="AI19:AK19"/>
    <mergeCell ref="AL19:AN19"/>
    <mergeCell ref="AO19:AQ19"/>
    <mergeCell ref="W20:Y20"/>
    <mergeCell ref="Z20:AB20"/>
    <mergeCell ref="AC20:AE20"/>
    <mergeCell ref="AF20:AH20"/>
    <mergeCell ref="BJ19:BL19"/>
    <mergeCell ref="BM19:BO19"/>
    <mergeCell ref="BP19:BR19"/>
    <mergeCell ref="BS19:BU19"/>
    <mergeCell ref="BV19:BX19"/>
    <mergeCell ref="BS20:BU20"/>
    <mergeCell ref="BV20:BX20"/>
    <mergeCell ref="BY20:CA20"/>
    <mergeCell ref="D29:E29"/>
    <mergeCell ref="F29:G29"/>
    <mergeCell ref="H22:J22"/>
    <mergeCell ref="K22:M22"/>
    <mergeCell ref="N22:P22"/>
    <mergeCell ref="Q22:S22"/>
    <mergeCell ref="T22:V22"/>
    <mergeCell ref="BA20:BC20"/>
    <mergeCell ref="BD20:BF20"/>
    <mergeCell ref="BG20:BI20"/>
    <mergeCell ref="BJ20:BL20"/>
    <mergeCell ref="BM20:BO20"/>
    <mergeCell ref="BP20:BR20"/>
    <mergeCell ref="AI20:AK20"/>
    <mergeCell ref="AL20:AN20"/>
    <mergeCell ref="AO20:AQ20"/>
    <mergeCell ref="AR20:AT20"/>
    <mergeCell ref="AU20:AW20"/>
    <mergeCell ref="AX20:AZ20"/>
    <mergeCell ref="Q20:S20"/>
    <mergeCell ref="T20:V20"/>
    <mergeCell ref="AU22:AW22"/>
    <mergeCell ref="AX22:AZ22"/>
    <mergeCell ref="BA22:BC22"/>
    <mergeCell ref="BD22:BF22"/>
    <mergeCell ref="W22:Y22"/>
    <mergeCell ref="Z22:AB22"/>
    <mergeCell ref="AC22:AE22"/>
    <mergeCell ref="AF22:AH22"/>
    <mergeCell ref="AI22:AK22"/>
    <mergeCell ref="AL22:AN22"/>
    <mergeCell ref="AI24:AK24"/>
    <mergeCell ref="AL24:AN24"/>
    <mergeCell ref="AO24:AQ24"/>
    <mergeCell ref="AR24:AT24"/>
    <mergeCell ref="AU24:AW24"/>
    <mergeCell ref="BP24:BR24"/>
    <mergeCell ref="BY22:CA22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BS24:BU24"/>
    <mergeCell ref="BV24:BX24"/>
    <mergeCell ref="BY24:CA24"/>
    <mergeCell ref="AX24:AZ24"/>
    <mergeCell ref="BA24:BC24"/>
    <mergeCell ref="BD24:BF24"/>
    <mergeCell ref="BG24:BI24"/>
    <mergeCell ref="BJ24:BL24"/>
    <mergeCell ref="BM24:BO24"/>
  </mergeCells>
  <pageMargins left="0.23622047244094491" right="0.19685039370078741" top="0.31496062992125984" bottom="0.19685039370078741" header="0.27559055118110237" footer="0.15748031496062992"/>
  <pageSetup paperSize="8" fitToWidth="0" orientation="landscape" r:id="rId1"/>
  <headerFooter alignWithMargins="0"/>
  <colBreaks count="2" manualBreakCount="2">
    <brk id="31" max="44" man="1"/>
    <brk id="55" max="4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6"/>
  <sheetViews>
    <sheetView showZeros="0" view="pageBreakPreview" topLeftCell="A10" zoomScaleNormal="100" zoomScaleSheetLayoutView="100" workbookViewId="0">
      <selection activeCell="L39" sqref="L39"/>
    </sheetView>
  </sheetViews>
  <sheetFormatPr defaultColWidth="6" defaultRowHeight="13.2"/>
  <cols>
    <col min="1" max="1" width="6" style="878" customWidth="1"/>
    <col min="2" max="2" width="5.44140625" style="878" customWidth="1"/>
    <col min="3" max="3" width="6.5546875" style="878" customWidth="1"/>
    <col min="4" max="7" width="6" style="878" customWidth="1"/>
    <col min="8" max="8" width="7.5546875" style="878" customWidth="1"/>
    <col min="9" max="9" width="8.109375" style="878" customWidth="1"/>
    <col min="10" max="10" width="7.33203125" style="878" customWidth="1"/>
    <col min="11" max="11" width="7.44140625" style="878" customWidth="1"/>
    <col min="12" max="12" width="6.88671875" style="878" customWidth="1"/>
    <col min="13" max="25" width="7.33203125" style="878" customWidth="1"/>
    <col min="26" max="26" width="7.109375" style="878" customWidth="1"/>
    <col min="27" max="28" width="6.6640625" style="878" customWidth="1"/>
    <col min="29" max="29" width="7.5546875" style="878" customWidth="1"/>
    <col min="30" max="31" width="6.6640625" style="878" customWidth="1"/>
    <col min="32" max="32" width="6.5546875" style="878" customWidth="1"/>
    <col min="33" max="34" width="6.33203125" style="878" customWidth="1"/>
    <col min="35" max="35" width="7.109375" style="878" customWidth="1"/>
    <col min="36" max="37" width="6.33203125" style="878" customWidth="1"/>
    <col min="38" max="38" width="6.88671875" style="878" customWidth="1"/>
    <col min="39" max="40" width="6.33203125" style="878" customWidth="1"/>
    <col min="41" max="41" width="7.109375" style="878" customWidth="1"/>
    <col min="42" max="43" width="6.5546875" style="878" customWidth="1"/>
    <col min="44" max="44" width="7" style="878" customWidth="1"/>
    <col min="45" max="46" width="6.5546875" style="878" customWidth="1"/>
    <col min="47" max="47" width="7" style="878" customWidth="1"/>
    <col min="48" max="49" width="6.44140625" style="878" customWidth="1"/>
    <col min="50" max="50" width="7.109375" style="878" customWidth="1"/>
    <col min="51" max="52" width="6.44140625" style="878" customWidth="1"/>
    <col min="53" max="53" width="7" style="878" customWidth="1"/>
    <col min="54" max="55" width="6.88671875" style="878" customWidth="1"/>
    <col min="56" max="56" width="7" style="878" customWidth="1"/>
    <col min="57" max="58" width="6.33203125" style="878" customWidth="1"/>
    <col min="59" max="59" width="7.88671875" style="878" customWidth="1"/>
    <col min="60" max="61" width="6.88671875" style="878" customWidth="1"/>
    <col min="62" max="62" width="7.109375" style="878" customWidth="1"/>
    <col min="63" max="65" width="6.5546875" style="878" customWidth="1"/>
    <col min="66" max="67" width="6.33203125" style="878" customWidth="1"/>
    <col min="68" max="68" width="6.6640625" style="878" customWidth="1"/>
    <col min="69" max="70" width="6.44140625" style="878" customWidth="1"/>
    <col min="71" max="71" width="6.6640625" style="878" customWidth="1"/>
    <col min="72" max="73" width="7" style="878" customWidth="1"/>
    <col min="74" max="74" width="6.88671875" style="878" customWidth="1"/>
    <col min="75" max="76" width="6.44140625" style="878" customWidth="1"/>
    <col min="77" max="77" width="7.5546875" style="878" customWidth="1"/>
    <col min="78" max="78" width="6.44140625" style="878" customWidth="1"/>
    <col min="79" max="79" width="6.5546875" style="878" customWidth="1"/>
    <col min="80" max="16384" width="6" style="878"/>
  </cols>
  <sheetData>
    <row r="1" spans="1:79" s="879" customFormat="1" ht="30" customHeight="1">
      <c r="A1" s="1045" t="s">
        <v>424</v>
      </c>
    </row>
    <row r="2" spans="1:79" s="879" customFormat="1" ht="25.2">
      <c r="A2" s="1044" t="s">
        <v>369</v>
      </c>
      <c r="C2" s="1125"/>
      <c r="D2" s="1125"/>
      <c r="E2" s="1125"/>
    </row>
    <row r="3" spans="1:79" ht="13.8" thickBot="1"/>
    <row r="4" spans="1:79" ht="13.8" thickBot="1">
      <c r="A4" s="1786" t="s">
        <v>5</v>
      </c>
      <c r="B4" s="1787"/>
      <c r="C4" s="1787"/>
      <c r="D4" s="1787"/>
      <c r="E4" s="1787"/>
      <c r="F4" s="1787"/>
      <c r="G4" s="1788"/>
      <c r="H4" s="1765" t="s">
        <v>368</v>
      </c>
      <c r="I4" s="1766"/>
      <c r="J4" s="1767"/>
      <c r="K4" s="1765" t="s">
        <v>367</v>
      </c>
      <c r="L4" s="1766"/>
      <c r="M4" s="1767"/>
      <c r="N4" s="1765" t="s">
        <v>366</v>
      </c>
      <c r="O4" s="1766"/>
      <c r="P4" s="1767"/>
      <c r="Q4" s="1765" t="s">
        <v>365</v>
      </c>
      <c r="R4" s="1766"/>
      <c r="S4" s="1767"/>
      <c r="T4" s="1765" t="s">
        <v>364</v>
      </c>
      <c r="U4" s="1766"/>
      <c r="V4" s="1767"/>
      <c r="W4" s="1765" t="s">
        <v>363</v>
      </c>
      <c r="X4" s="1766"/>
      <c r="Y4" s="1767"/>
      <c r="Z4" s="1765" t="s">
        <v>362</v>
      </c>
      <c r="AA4" s="1766"/>
      <c r="AB4" s="1767"/>
      <c r="AC4" s="1765" t="s">
        <v>361</v>
      </c>
      <c r="AD4" s="1766"/>
      <c r="AE4" s="1767"/>
      <c r="AF4" s="1765" t="s">
        <v>360</v>
      </c>
      <c r="AG4" s="1766"/>
      <c r="AH4" s="1767"/>
      <c r="AI4" s="1765" t="s">
        <v>359</v>
      </c>
      <c r="AJ4" s="1766"/>
      <c r="AK4" s="1767"/>
      <c r="AL4" s="1765" t="s">
        <v>358</v>
      </c>
      <c r="AM4" s="1766"/>
      <c r="AN4" s="1767"/>
      <c r="AO4" s="1765" t="s">
        <v>357</v>
      </c>
      <c r="AP4" s="1766"/>
      <c r="AQ4" s="1767"/>
      <c r="AR4" s="1765" t="s">
        <v>356</v>
      </c>
      <c r="AS4" s="1766"/>
      <c r="AT4" s="1767"/>
      <c r="AU4" s="1765" t="s">
        <v>355</v>
      </c>
      <c r="AV4" s="1766"/>
      <c r="AW4" s="1767"/>
      <c r="AX4" s="1765" t="s">
        <v>354</v>
      </c>
      <c r="AY4" s="1766"/>
      <c r="AZ4" s="1767"/>
      <c r="BA4" s="1765" t="s">
        <v>353</v>
      </c>
      <c r="BB4" s="1766"/>
      <c r="BC4" s="1767"/>
      <c r="BD4" s="1765" t="s">
        <v>352</v>
      </c>
      <c r="BE4" s="1766"/>
      <c r="BF4" s="1767"/>
      <c r="BG4" s="1765" t="s">
        <v>351</v>
      </c>
      <c r="BH4" s="1766"/>
      <c r="BI4" s="1767"/>
      <c r="BJ4" s="1765" t="s">
        <v>350</v>
      </c>
      <c r="BK4" s="1766"/>
      <c r="BL4" s="1767"/>
      <c r="BM4" s="1765" t="s">
        <v>349</v>
      </c>
      <c r="BN4" s="1766"/>
      <c r="BO4" s="1767"/>
      <c r="BP4" s="1765" t="s">
        <v>348</v>
      </c>
      <c r="BQ4" s="1766"/>
      <c r="BR4" s="1767"/>
      <c r="BS4" s="1765" t="s">
        <v>347</v>
      </c>
      <c r="BT4" s="1766"/>
      <c r="BU4" s="1767"/>
      <c r="BV4" s="1765" t="s">
        <v>346</v>
      </c>
      <c r="BW4" s="1766"/>
      <c r="BX4" s="1767"/>
      <c r="BY4" s="1765" t="s">
        <v>388</v>
      </c>
      <c r="BZ4" s="1766"/>
      <c r="CA4" s="1767"/>
    </row>
    <row r="5" spans="1:79">
      <c r="A5" s="1768" t="s">
        <v>387</v>
      </c>
      <c r="B5" s="1769"/>
      <c r="C5" s="1772" t="s">
        <v>386</v>
      </c>
      <c r="D5" s="1774"/>
      <c r="E5" s="1775"/>
      <c r="F5" s="1775"/>
      <c r="G5" s="1776"/>
      <c r="H5" s="1087" t="s">
        <v>9</v>
      </c>
      <c r="I5" s="1086" t="s">
        <v>10</v>
      </c>
      <c r="J5" s="1085" t="s">
        <v>11</v>
      </c>
      <c r="K5" s="1121" t="s">
        <v>9</v>
      </c>
      <c r="L5" s="1086" t="s">
        <v>10</v>
      </c>
      <c r="M5" s="1119" t="s">
        <v>11</v>
      </c>
      <c r="N5" s="1087" t="s">
        <v>9</v>
      </c>
      <c r="O5" s="1086" t="s">
        <v>10</v>
      </c>
      <c r="P5" s="1085" t="s">
        <v>11</v>
      </c>
      <c r="Q5" s="1087" t="s">
        <v>9</v>
      </c>
      <c r="R5" s="1086" t="s">
        <v>10</v>
      </c>
      <c r="S5" s="1085" t="s">
        <v>11</v>
      </c>
      <c r="T5" s="1087" t="s">
        <v>9</v>
      </c>
      <c r="U5" s="1086" t="s">
        <v>10</v>
      </c>
      <c r="V5" s="1085" t="s">
        <v>11</v>
      </c>
      <c r="W5" s="1087" t="s">
        <v>9</v>
      </c>
      <c r="X5" s="1086" t="s">
        <v>10</v>
      </c>
      <c r="Y5" s="1085" t="s">
        <v>11</v>
      </c>
      <c r="Z5" s="1121" t="s">
        <v>9</v>
      </c>
      <c r="AA5" s="1086" t="s">
        <v>10</v>
      </c>
      <c r="AB5" s="1119" t="s">
        <v>11</v>
      </c>
      <c r="AC5" s="1087" t="s">
        <v>9</v>
      </c>
      <c r="AD5" s="1086" t="s">
        <v>10</v>
      </c>
      <c r="AE5" s="1085" t="s">
        <v>11</v>
      </c>
      <c r="AF5" s="1087" t="s">
        <v>9</v>
      </c>
      <c r="AG5" s="1086" t="s">
        <v>10</v>
      </c>
      <c r="AH5" s="1085" t="s">
        <v>11</v>
      </c>
      <c r="AI5" s="1087" t="s">
        <v>9</v>
      </c>
      <c r="AJ5" s="1086" t="s">
        <v>10</v>
      </c>
      <c r="AK5" s="1085" t="s">
        <v>11</v>
      </c>
      <c r="AL5" s="1087" t="s">
        <v>9</v>
      </c>
      <c r="AM5" s="1086" t="s">
        <v>10</v>
      </c>
      <c r="AN5" s="1085" t="s">
        <v>11</v>
      </c>
      <c r="AO5" s="1121" t="s">
        <v>9</v>
      </c>
      <c r="AP5" s="1086" t="s">
        <v>10</v>
      </c>
      <c r="AQ5" s="1119" t="s">
        <v>11</v>
      </c>
      <c r="AR5" s="1087" t="s">
        <v>9</v>
      </c>
      <c r="AS5" s="1086" t="s">
        <v>10</v>
      </c>
      <c r="AT5" s="1085" t="s">
        <v>11</v>
      </c>
      <c r="AU5" s="1087" t="s">
        <v>9</v>
      </c>
      <c r="AV5" s="1086" t="s">
        <v>10</v>
      </c>
      <c r="AW5" s="1085" t="s">
        <v>11</v>
      </c>
      <c r="AX5" s="1087" t="s">
        <v>9</v>
      </c>
      <c r="AY5" s="1086" t="s">
        <v>10</v>
      </c>
      <c r="AZ5" s="1085" t="s">
        <v>11</v>
      </c>
      <c r="BA5" s="1087" t="s">
        <v>9</v>
      </c>
      <c r="BB5" s="1086" t="s">
        <v>10</v>
      </c>
      <c r="BC5" s="1085" t="s">
        <v>11</v>
      </c>
      <c r="BD5" s="1120" t="s">
        <v>9</v>
      </c>
      <c r="BE5" s="1086" t="s">
        <v>10</v>
      </c>
      <c r="BF5" s="1085" t="s">
        <v>11</v>
      </c>
      <c r="BG5" s="1118" t="s">
        <v>9</v>
      </c>
      <c r="BH5" s="1086" t="s">
        <v>10</v>
      </c>
      <c r="BI5" s="1085" t="s">
        <v>11</v>
      </c>
      <c r="BJ5" s="1118" t="s">
        <v>9</v>
      </c>
      <c r="BK5" s="1086" t="s">
        <v>10</v>
      </c>
      <c r="BL5" s="1085" t="s">
        <v>11</v>
      </c>
      <c r="BM5" s="1118" t="s">
        <v>9</v>
      </c>
      <c r="BN5" s="1086" t="s">
        <v>10</v>
      </c>
      <c r="BO5" s="1085" t="s">
        <v>11</v>
      </c>
      <c r="BP5" s="1118" t="s">
        <v>9</v>
      </c>
      <c r="BQ5" s="1086" t="s">
        <v>10</v>
      </c>
      <c r="BR5" s="1085" t="s">
        <v>11</v>
      </c>
      <c r="BS5" s="1120" t="s">
        <v>9</v>
      </c>
      <c r="BT5" s="1086" t="s">
        <v>10</v>
      </c>
      <c r="BU5" s="1085" t="s">
        <v>11</v>
      </c>
      <c r="BV5" s="1118" t="s">
        <v>9</v>
      </c>
      <c r="BW5" s="1086" t="s">
        <v>10</v>
      </c>
      <c r="BX5" s="1119" t="s">
        <v>11</v>
      </c>
      <c r="BY5" s="1118" t="s">
        <v>9</v>
      </c>
      <c r="BZ5" s="1086" t="s">
        <v>10</v>
      </c>
      <c r="CA5" s="1085" t="s">
        <v>11</v>
      </c>
    </row>
    <row r="6" spans="1:79" ht="13.8" thickBot="1">
      <c r="A6" s="1770"/>
      <c r="B6" s="1771"/>
      <c r="C6" s="1773"/>
      <c r="D6" s="1777"/>
      <c r="E6" s="1778"/>
      <c r="F6" s="1778"/>
      <c r="G6" s="1779"/>
      <c r="H6" s="1405" t="s">
        <v>14</v>
      </c>
      <c r="I6" s="1404" t="s">
        <v>15</v>
      </c>
      <c r="J6" s="1403" t="s">
        <v>70</v>
      </c>
      <c r="K6" s="1407" t="s">
        <v>14</v>
      </c>
      <c r="L6" s="1404" t="s">
        <v>15</v>
      </c>
      <c r="M6" s="1406" t="s">
        <v>70</v>
      </c>
      <c r="N6" s="1405" t="s">
        <v>14</v>
      </c>
      <c r="O6" s="1404" t="s">
        <v>15</v>
      </c>
      <c r="P6" s="1403" t="s">
        <v>70</v>
      </c>
      <c r="Q6" s="1405" t="s">
        <v>14</v>
      </c>
      <c r="R6" s="1404" t="s">
        <v>15</v>
      </c>
      <c r="S6" s="1403" t="s">
        <v>70</v>
      </c>
      <c r="T6" s="1405" t="s">
        <v>14</v>
      </c>
      <c r="U6" s="1404" t="s">
        <v>15</v>
      </c>
      <c r="V6" s="1403" t="s">
        <v>70</v>
      </c>
      <c r="W6" s="1405" t="s">
        <v>14</v>
      </c>
      <c r="X6" s="1404" t="s">
        <v>15</v>
      </c>
      <c r="Y6" s="1403" t="s">
        <v>70</v>
      </c>
      <c r="Z6" s="1407" t="s">
        <v>14</v>
      </c>
      <c r="AA6" s="1404" t="s">
        <v>15</v>
      </c>
      <c r="AB6" s="1406" t="s">
        <v>70</v>
      </c>
      <c r="AC6" s="1405" t="s">
        <v>14</v>
      </c>
      <c r="AD6" s="1404" t="s">
        <v>15</v>
      </c>
      <c r="AE6" s="1403" t="s">
        <v>70</v>
      </c>
      <c r="AF6" s="1405" t="s">
        <v>14</v>
      </c>
      <c r="AG6" s="1404" t="s">
        <v>15</v>
      </c>
      <c r="AH6" s="1403" t="s">
        <v>70</v>
      </c>
      <c r="AI6" s="1405" t="s">
        <v>14</v>
      </c>
      <c r="AJ6" s="1404" t="s">
        <v>15</v>
      </c>
      <c r="AK6" s="1403" t="s">
        <v>70</v>
      </c>
      <c r="AL6" s="1405" t="s">
        <v>14</v>
      </c>
      <c r="AM6" s="1404" t="s">
        <v>15</v>
      </c>
      <c r="AN6" s="1403" t="s">
        <v>70</v>
      </c>
      <c r="AO6" s="1407" t="s">
        <v>14</v>
      </c>
      <c r="AP6" s="1404" t="s">
        <v>15</v>
      </c>
      <c r="AQ6" s="1406" t="s">
        <v>70</v>
      </c>
      <c r="AR6" s="1405" t="s">
        <v>14</v>
      </c>
      <c r="AS6" s="1404" t="s">
        <v>15</v>
      </c>
      <c r="AT6" s="1403" t="s">
        <v>70</v>
      </c>
      <c r="AU6" s="1405" t="s">
        <v>14</v>
      </c>
      <c r="AV6" s="1404" t="s">
        <v>15</v>
      </c>
      <c r="AW6" s="1403" t="s">
        <v>70</v>
      </c>
      <c r="AX6" s="1405" t="s">
        <v>14</v>
      </c>
      <c r="AY6" s="1404" t="s">
        <v>15</v>
      </c>
      <c r="AZ6" s="1403" t="s">
        <v>70</v>
      </c>
      <c r="BA6" s="1405" t="s">
        <v>14</v>
      </c>
      <c r="BB6" s="1404" t="s">
        <v>15</v>
      </c>
      <c r="BC6" s="1403" t="s">
        <v>70</v>
      </c>
      <c r="BD6" s="1407" t="s">
        <v>14</v>
      </c>
      <c r="BE6" s="1404" t="s">
        <v>15</v>
      </c>
      <c r="BF6" s="1403" t="s">
        <v>70</v>
      </c>
      <c r="BG6" s="1405" t="s">
        <v>14</v>
      </c>
      <c r="BH6" s="1404" t="s">
        <v>15</v>
      </c>
      <c r="BI6" s="1403" t="s">
        <v>70</v>
      </c>
      <c r="BJ6" s="1405" t="s">
        <v>14</v>
      </c>
      <c r="BK6" s="1404" t="s">
        <v>15</v>
      </c>
      <c r="BL6" s="1403" t="s">
        <v>70</v>
      </c>
      <c r="BM6" s="1405" t="s">
        <v>14</v>
      </c>
      <c r="BN6" s="1404" t="s">
        <v>15</v>
      </c>
      <c r="BO6" s="1403" t="s">
        <v>70</v>
      </c>
      <c r="BP6" s="1405" t="s">
        <v>14</v>
      </c>
      <c r="BQ6" s="1404" t="s">
        <v>15</v>
      </c>
      <c r="BR6" s="1403" t="s">
        <v>70</v>
      </c>
      <c r="BS6" s="1407" t="s">
        <v>14</v>
      </c>
      <c r="BT6" s="1404" t="s">
        <v>15</v>
      </c>
      <c r="BU6" s="1403" t="s">
        <v>70</v>
      </c>
      <c r="BV6" s="1405" t="s">
        <v>14</v>
      </c>
      <c r="BW6" s="1404" t="s">
        <v>15</v>
      </c>
      <c r="BX6" s="1406" t="s">
        <v>70</v>
      </c>
      <c r="BY6" s="1405" t="s">
        <v>14</v>
      </c>
      <c r="BZ6" s="1404" t="s">
        <v>15</v>
      </c>
      <c r="CA6" s="1403" t="s">
        <v>70</v>
      </c>
    </row>
    <row r="7" spans="1:79">
      <c r="A7" s="1780" t="s">
        <v>20</v>
      </c>
      <c r="B7" s="1781"/>
      <c r="C7" s="1762">
        <v>25</v>
      </c>
      <c r="D7" s="1727" t="s">
        <v>18</v>
      </c>
      <c r="E7" s="1728"/>
      <c r="F7" s="1760" t="s">
        <v>17</v>
      </c>
      <c r="G7" s="1870"/>
      <c r="H7" s="1402" t="s">
        <v>185</v>
      </c>
      <c r="I7" s="1401" t="s">
        <v>185</v>
      </c>
      <c r="J7" s="1400" t="s">
        <v>185</v>
      </c>
      <c r="K7" s="1402" t="s">
        <v>185</v>
      </c>
      <c r="L7" s="1401" t="s">
        <v>185</v>
      </c>
      <c r="M7" s="1400" t="s">
        <v>185</v>
      </c>
      <c r="N7" s="1402" t="s">
        <v>185</v>
      </c>
      <c r="O7" s="1401" t="s">
        <v>185</v>
      </c>
      <c r="P7" s="1400" t="s">
        <v>185</v>
      </c>
      <c r="Q7" s="1402" t="s">
        <v>185</v>
      </c>
      <c r="R7" s="1401" t="s">
        <v>185</v>
      </c>
      <c r="S7" s="1400" t="s">
        <v>185</v>
      </c>
      <c r="T7" s="1402" t="s">
        <v>185</v>
      </c>
      <c r="U7" s="1401" t="s">
        <v>185</v>
      </c>
      <c r="V7" s="1400" t="s">
        <v>185</v>
      </c>
      <c r="W7" s="1402" t="s">
        <v>185</v>
      </c>
      <c r="X7" s="1401" t="s">
        <v>185</v>
      </c>
      <c r="Y7" s="1400" t="s">
        <v>185</v>
      </c>
      <c r="Z7" s="1402" t="s">
        <v>185</v>
      </c>
      <c r="AA7" s="1401" t="s">
        <v>185</v>
      </c>
      <c r="AB7" s="1400" t="s">
        <v>185</v>
      </c>
      <c r="AC7" s="1402" t="s">
        <v>185</v>
      </c>
      <c r="AD7" s="1401" t="s">
        <v>185</v>
      </c>
      <c r="AE7" s="1400" t="s">
        <v>185</v>
      </c>
      <c r="AF7" s="1402" t="s">
        <v>185</v>
      </c>
      <c r="AG7" s="1401" t="s">
        <v>185</v>
      </c>
      <c r="AH7" s="1400" t="s">
        <v>185</v>
      </c>
      <c r="AI7" s="1402" t="s">
        <v>185</v>
      </c>
      <c r="AJ7" s="1401" t="s">
        <v>185</v>
      </c>
      <c r="AK7" s="1400" t="s">
        <v>185</v>
      </c>
      <c r="AL7" s="1402" t="s">
        <v>185</v>
      </c>
      <c r="AM7" s="1401" t="s">
        <v>185</v>
      </c>
      <c r="AN7" s="1400" t="s">
        <v>185</v>
      </c>
      <c r="AO7" s="1402" t="s">
        <v>185</v>
      </c>
      <c r="AP7" s="1401" t="s">
        <v>185</v>
      </c>
      <c r="AQ7" s="1400" t="s">
        <v>185</v>
      </c>
      <c r="AR7" s="1402" t="s">
        <v>185</v>
      </c>
      <c r="AS7" s="1401" t="s">
        <v>185</v>
      </c>
      <c r="AT7" s="1400" t="s">
        <v>185</v>
      </c>
      <c r="AU7" s="1402" t="s">
        <v>185</v>
      </c>
      <c r="AV7" s="1401" t="s">
        <v>185</v>
      </c>
      <c r="AW7" s="1400" t="s">
        <v>185</v>
      </c>
      <c r="AX7" s="1402" t="s">
        <v>185</v>
      </c>
      <c r="AY7" s="1401" t="s">
        <v>185</v>
      </c>
      <c r="AZ7" s="1400" t="s">
        <v>185</v>
      </c>
      <c r="BA7" s="1402" t="s">
        <v>185</v>
      </c>
      <c r="BB7" s="1401" t="s">
        <v>185</v>
      </c>
      <c r="BC7" s="1400" t="s">
        <v>185</v>
      </c>
      <c r="BD7" s="1402" t="s">
        <v>185</v>
      </c>
      <c r="BE7" s="1401" t="s">
        <v>185</v>
      </c>
      <c r="BF7" s="1400" t="s">
        <v>185</v>
      </c>
      <c r="BG7" s="1402" t="s">
        <v>185</v>
      </c>
      <c r="BH7" s="1401" t="s">
        <v>185</v>
      </c>
      <c r="BI7" s="1400" t="s">
        <v>185</v>
      </c>
      <c r="BJ7" s="1402" t="s">
        <v>185</v>
      </c>
      <c r="BK7" s="1401" t="s">
        <v>185</v>
      </c>
      <c r="BL7" s="1400" t="s">
        <v>185</v>
      </c>
      <c r="BM7" s="1402" t="s">
        <v>185</v>
      </c>
      <c r="BN7" s="1401" t="s">
        <v>185</v>
      </c>
      <c r="BO7" s="1400" t="s">
        <v>185</v>
      </c>
      <c r="BP7" s="1402" t="s">
        <v>185</v>
      </c>
      <c r="BQ7" s="1401" t="s">
        <v>185</v>
      </c>
      <c r="BR7" s="1400" t="s">
        <v>185</v>
      </c>
      <c r="BS7" s="1402" t="s">
        <v>185</v>
      </c>
      <c r="BT7" s="1401" t="s">
        <v>185</v>
      </c>
      <c r="BU7" s="1400" t="s">
        <v>185</v>
      </c>
      <c r="BV7" s="1402" t="s">
        <v>185</v>
      </c>
      <c r="BW7" s="1401" t="s">
        <v>185</v>
      </c>
      <c r="BX7" s="1400" t="s">
        <v>185</v>
      </c>
      <c r="BY7" s="1402" t="s">
        <v>185</v>
      </c>
      <c r="BZ7" s="1401" t="s">
        <v>185</v>
      </c>
      <c r="CA7" s="1400" t="s">
        <v>185</v>
      </c>
    </row>
    <row r="8" spans="1:79">
      <c r="A8" s="1782"/>
      <c r="B8" s="1783"/>
      <c r="C8" s="1763"/>
      <c r="D8" s="1758"/>
      <c r="E8" s="1759"/>
      <c r="F8" s="1756" t="s">
        <v>19</v>
      </c>
      <c r="G8" s="1871"/>
      <c r="H8" s="1112">
        <v>189.06</v>
      </c>
      <c r="I8" s="1111">
        <v>3.1695840000000004</v>
      </c>
      <c r="J8" s="1107">
        <v>1.332816</v>
      </c>
      <c r="K8" s="1112">
        <v>191.86</v>
      </c>
      <c r="L8" s="1111">
        <v>3.2075999999999998</v>
      </c>
      <c r="M8" s="1107">
        <v>1.3736159999999999</v>
      </c>
      <c r="N8" s="1112">
        <v>195.04</v>
      </c>
      <c r="O8" s="1111">
        <v>3.2234479999999999</v>
      </c>
      <c r="P8" s="1107">
        <v>1.39724</v>
      </c>
      <c r="Q8" s="1112">
        <v>197.12</v>
      </c>
      <c r="R8" s="1111">
        <v>3.2683040000000001</v>
      </c>
      <c r="S8" s="1107">
        <v>1.3880319999999997</v>
      </c>
      <c r="T8" s="1112">
        <v>210.95</v>
      </c>
      <c r="U8" s="1111">
        <v>3.4755759999999998</v>
      </c>
      <c r="V8" s="1107">
        <v>1.5360479999999996</v>
      </c>
      <c r="W8" s="1112">
        <v>210.56</v>
      </c>
      <c r="X8" s="1111">
        <v>3.5059680000000002</v>
      </c>
      <c r="Y8" s="1107">
        <v>1.4470400000000001</v>
      </c>
      <c r="Z8" s="1112">
        <v>221.3</v>
      </c>
      <c r="AA8" s="1111">
        <v>3.6743760000000001</v>
      </c>
      <c r="AB8" s="1107">
        <v>1.5459520000000004</v>
      </c>
      <c r="AC8" s="1112">
        <v>230.64</v>
      </c>
      <c r="AD8" s="1111">
        <v>3.8300800000000002</v>
      </c>
      <c r="AE8" s="1107">
        <v>1.6096160000000004</v>
      </c>
      <c r="AF8" s="1112">
        <v>221.02</v>
      </c>
      <c r="AG8" s="1111">
        <v>3.6704959999999995</v>
      </c>
      <c r="AH8" s="1107">
        <v>1.5422800000000001</v>
      </c>
      <c r="AI8" s="1112">
        <v>217.28</v>
      </c>
      <c r="AJ8" s="1111">
        <v>3.5932560000000002</v>
      </c>
      <c r="AK8" s="1107">
        <v>1.4542719999999998</v>
      </c>
      <c r="AL8" s="1112">
        <v>206.09</v>
      </c>
      <c r="AM8" s="1111">
        <v>3.4290080000000001</v>
      </c>
      <c r="AN8" s="1107">
        <v>1.3264</v>
      </c>
      <c r="AO8" s="1112">
        <v>218.13</v>
      </c>
      <c r="AP8" s="1111">
        <v>3.6141520000000003</v>
      </c>
      <c r="AQ8" s="1107">
        <v>1.5418880000000001</v>
      </c>
      <c r="AR8" s="1112">
        <v>235.1</v>
      </c>
      <c r="AS8" s="1111">
        <v>3.8602159999999999</v>
      </c>
      <c r="AT8" s="1107">
        <v>1.7416719999999997</v>
      </c>
      <c r="AU8" s="1112">
        <v>234.19</v>
      </c>
      <c r="AV8" s="1111">
        <v>3.8256639999999997</v>
      </c>
      <c r="AW8" s="1107">
        <v>1.6790160000000003</v>
      </c>
      <c r="AX8" s="1112">
        <v>249.96</v>
      </c>
      <c r="AY8" s="1111">
        <v>4.0727280000000006</v>
      </c>
      <c r="AZ8" s="1107">
        <v>1.8161680000000004</v>
      </c>
      <c r="BA8" s="1112">
        <v>237.15</v>
      </c>
      <c r="BB8" s="1111">
        <v>3.9208640000000003</v>
      </c>
      <c r="BC8" s="1107">
        <v>1.58968</v>
      </c>
      <c r="BD8" s="1112">
        <v>249.49</v>
      </c>
      <c r="BE8" s="1111">
        <v>4.0971280000000005</v>
      </c>
      <c r="BF8" s="1107">
        <v>1.73888</v>
      </c>
      <c r="BG8" s="1112">
        <v>230.77</v>
      </c>
      <c r="BH8" s="1111">
        <v>3.8274480000000004</v>
      </c>
      <c r="BI8" s="1107">
        <v>1.5167360000000001</v>
      </c>
      <c r="BJ8" s="1112">
        <v>240.72</v>
      </c>
      <c r="BK8" s="1111">
        <v>3.9456320000000003</v>
      </c>
      <c r="BL8" s="1107">
        <v>1.6954479999999998</v>
      </c>
      <c r="BM8" s="1112">
        <v>237.06</v>
      </c>
      <c r="BN8" s="1111">
        <v>3.8669519999999999</v>
      </c>
      <c r="BO8" s="1107">
        <v>1.7124719999999998</v>
      </c>
      <c r="BP8" s="1112">
        <v>220.13</v>
      </c>
      <c r="BQ8" s="1111">
        <v>3.6088640000000001</v>
      </c>
      <c r="BR8" s="1107">
        <v>1.5489040000000001</v>
      </c>
      <c r="BS8" s="1112">
        <v>203.24</v>
      </c>
      <c r="BT8" s="1111">
        <v>3.3609839999999997</v>
      </c>
      <c r="BU8" s="1107">
        <v>1.3602799999999999</v>
      </c>
      <c r="BV8" s="1112">
        <v>199.46</v>
      </c>
      <c r="BW8" s="1111">
        <v>3.2862960000000001</v>
      </c>
      <c r="BX8" s="1107">
        <v>1.3644799999999999</v>
      </c>
      <c r="BY8" s="1112">
        <v>196.32</v>
      </c>
      <c r="BZ8" s="1111">
        <v>3.2304719999999998</v>
      </c>
      <c r="CA8" s="1107">
        <v>1.3528559999999998</v>
      </c>
    </row>
    <row r="9" spans="1:79" ht="13.5" customHeight="1" thickBot="1">
      <c r="A9" s="1782"/>
      <c r="B9" s="1783"/>
      <c r="C9" s="1763"/>
      <c r="D9" s="1729"/>
      <c r="E9" s="1730"/>
      <c r="F9" s="1744"/>
      <c r="G9" s="1746"/>
      <c r="H9" s="1110" t="s">
        <v>185</v>
      </c>
      <c r="I9" s="1109" t="s">
        <v>185</v>
      </c>
      <c r="J9" s="1108" t="s">
        <v>185</v>
      </c>
      <c r="K9" s="1110" t="s">
        <v>185</v>
      </c>
      <c r="L9" s="1109" t="s">
        <v>185</v>
      </c>
      <c r="M9" s="1108" t="s">
        <v>185</v>
      </c>
      <c r="N9" s="1110" t="s">
        <v>185</v>
      </c>
      <c r="O9" s="1109" t="s">
        <v>185</v>
      </c>
      <c r="P9" s="1108" t="s">
        <v>185</v>
      </c>
      <c r="Q9" s="1110" t="s">
        <v>185</v>
      </c>
      <c r="R9" s="1109" t="s">
        <v>185</v>
      </c>
      <c r="S9" s="1108" t="s">
        <v>185</v>
      </c>
      <c r="T9" s="1110" t="s">
        <v>185</v>
      </c>
      <c r="U9" s="1109" t="s">
        <v>185</v>
      </c>
      <c r="V9" s="1108" t="s">
        <v>185</v>
      </c>
      <c r="W9" s="1110" t="s">
        <v>185</v>
      </c>
      <c r="X9" s="1109" t="s">
        <v>185</v>
      </c>
      <c r="Y9" s="1108" t="s">
        <v>185</v>
      </c>
      <c r="Z9" s="1110" t="s">
        <v>185</v>
      </c>
      <c r="AA9" s="1109" t="s">
        <v>185</v>
      </c>
      <c r="AB9" s="1108" t="s">
        <v>185</v>
      </c>
      <c r="AC9" s="1110" t="s">
        <v>185</v>
      </c>
      <c r="AD9" s="1109" t="s">
        <v>185</v>
      </c>
      <c r="AE9" s="1108" t="s">
        <v>185</v>
      </c>
      <c r="AF9" s="1110" t="s">
        <v>185</v>
      </c>
      <c r="AG9" s="1109" t="s">
        <v>185</v>
      </c>
      <c r="AH9" s="1108" t="s">
        <v>185</v>
      </c>
      <c r="AI9" s="1110" t="s">
        <v>185</v>
      </c>
      <c r="AJ9" s="1109" t="s">
        <v>185</v>
      </c>
      <c r="AK9" s="1108" t="s">
        <v>185</v>
      </c>
      <c r="AL9" s="1110" t="s">
        <v>185</v>
      </c>
      <c r="AM9" s="1109" t="s">
        <v>185</v>
      </c>
      <c r="AN9" s="1108" t="s">
        <v>185</v>
      </c>
      <c r="AO9" s="1110" t="s">
        <v>185</v>
      </c>
      <c r="AP9" s="1109" t="s">
        <v>185</v>
      </c>
      <c r="AQ9" s="1108" t="s">
        <v>185</v>
      </c>
      <c r="AR9" s="1110" t="s">
        <v>185</v>
      </c>
      <c r="AS9" s="1109" t="s">
        <v>185</v>
      </c>
      <c r="AT9" s="1108" t="s">
        <v>185</v>
      </c>
      <c r="AU9" s="1110" t="s">
        <v>185</v>
      </c>
      <c r="AV9" s="1109" t="s">
        <v>185</v>
      </c>
      <c r="AW9" s="1108" t="s">
        <v>185</v>
      </c>
      <c r="AX9" s="1110" t="s">
        <v>185</v>
      </c>
      <c r="AY9" s="1109" t="s">
        <v>185</v>
      </c>
      <c r="AZ9" s="1108" t="s">
        <v>185</v>
      </c>
      <c r="BA9" s="1110" t="s">
        <v>185</v>
      </c>
      <c r="BB9" s="1109" t="s">
        <v>185</v>
      </c>
      <c r="BC9" s="1108" t="s">
        <v>185</v>
      </c>
      <c r="BD9" s="1110" t="s">
        <v>185</v>
      </c>
      <c r="BE9" s="1109" t="s">
        <v>185</v>
      </c>
      <c r="BF9" s="1108" t="s">
        <v>185</v>
      </c>
      <c r="BG9" s="1110" t="s">
        <v>185</v>
      </c>
      <c r="BH9" s="1109" t="s">
        <v>185</v>
      </c>
      <c r="BI9" s="1108" t="s">
        <v>185</v>
      </c>
      <c r="BJ9" s="1110" t="s">
        <v>185</v>
      </c>
      <c r="BK9" s="1109" t="s">
        <v>185</v>
      </c>
      <c r="BL9" s="1108" t="s">
        <v>185</v>
      </c>
      <c r="BM9" s="1110" t="s">
        <v>185</v>
      </c>
      <c r="BN9" s="1109" t="s">
        <v>185</v>
      </c>
      <c r="BO9" s="1108" t="s">
        <v>185</v>
      </c>
      <c r="BP9" s="1110" t="s">
        <v>185</v>
      </c>
      <c r="BQ9" s="1109" t="s">
        <v>185</v>
      </c>
      <c r="BR9" s="1108" t="s">
        <v>185</v>
      </c>
      <c r="BS9" s="1110" t="s">
        <v>185</v>
      </c>
      <c r="BT9" s="1109" t="s">
        <v>185</v>
      </c>
      <c r="BU9" s="1108" t="s">
        <v>185</v>
      </c>
      <c r="BV9" s="1110" t="s">
        <v>185</v>
      </c>
      <c r="BW9" s="1109" t="s">
        <v>185</v>
      </c>
      <c r="BX9" s="1108" t="s">
        <v>185</v>
      </c>
      <c r="BY9" s="1110" t="s">
        <v>185</v>
      </c>
      <c r="BZ9" s="1109" t="s">
        <v>185</v>
      </c>
      <c r="CA9" s="1108" t="s">
        <v>185</v>
      </c>
    </row>
    <row r="10" spans="1:79" s="1227" customFormat="1">
      <c r="A10" s="1782"/>
      <c r="B10" s="1783"/>
      <c r="C10" s="1763"/>
      <c r="D10" s="1807" t="s">
        <v>22</v>
      </c>
      <c r="E10" s="1808"/>
      <c r="F10" s="1868" t="s">
        <v>17</v>
      </c>
      <c r="G10" s="1869"/>
      <c r="H10" s="1858">
        <v>115</v>
      </c>
      <c r="I10" s="1859"/>
      <c r="J10" s="1860"/>
      <c r="K10" s="1858">
        <v>115</v>
      </c>
      <c r="L10" s="1859"/>
      <c r="M10" s="1860"/>
      <c r="N10" s="1858">
        <v>115</v>
      </c>
      <c r="O10" s="1859"/>
      <c r="P10" s="1860"/>
      <c r="Q10" s="1858">
        <v>115</v>
      </c>
      <c r="R10" s="1859"/>
      <c r="S10" s="1860"/>
      <c r="T10" s="1858">
        <v>115</v>
      </c>
      <c r="U10" s="1859"/>
      <c r="V10" s="1860"/>
      <c r="W10" s="1858">
        <v>115</v>
      </c>
      <c r="X10" s="1859"/>
      <c r="Y10" s="1860"/>
      <c r="Z10" s="1858">
        <v>115</v>
      </c>
      <c r="AA10" s="1859"/>
      <c r="AB10" s="1860"/>
      <c r="AC10" s="1858">
        <v>115</v>
      </c>
      <c r="AD10" s="1859"/>
      <c r="AE10" s="1860"/>
      <c r="AF10" s="1858">
        <v>115</v>
      </c>
      <c r="AG10" s="1859"/>
      <c r="AH10" s="1860"/>
      <c r="AI10" s="1858">
        <v>115</v>
      </c>
      <c r="AJ10" s="1859"/>
      <c r="AK10" s="1860"/>
      <c r="AL10" s="1858">
        <v>115</v>
      </c>
      <c r="AM10" s="1859"/>
      <c r="AN10" s="1860"/>
      <c r="AO10" s="1858">
        <v>115</v>
      </c>
      <c r="AP10" s="1859"/>
      <c r="AQ10" s="1860"/>
      <c r="AR10" s="1858">
        <v>115</v>
      </c>
      <c r="AS10" s="1859"/>
      <c r="AT10" s="1860"/>
      <c r="AU10" s="1858">
        <v>115</v>
      </c>
      <c r="AV10" s="1859"/>
      <c r="AW10" s="1860"/>
      <c r="AX10" s="1858">
        <v>115</v>
      </c>
      <c r="AY10" s="1859"/>
      <c r="AZ10" s="1860"/>
      <c r="BA10" s="1858">
        <v>115</v>
      </c>
      <c r="BB10" s="1859"/>
      <c r="BC10" s="1860"/>
      <c r="BD10" s="1858">
        <v>115</v>
      </c>
      <c r="BE10" s="1859"/>
      <c r="BF10" s="1860"/>
      <c r="BG10" s="1858">
        <v>115</v>
      </c>
      <c r="BH10" s="1859"/>
      <c r="BI10" s="1860"/>
      <c r="BJ10" s="1858">
        <v>115</v>
      </c>
      <c r="BK10" s="1859"/>
      <c r="BL10" s="1860"/>
      <c r="BM10" s="1858">
        <v>115</v>
      </c>
      <c r="BN10" s="1859"/>
      <c r="BO10" s="1860"/>
      <c r="BP10" s="1858">
        <v>115</v>
      </c>
      <c r="BQ10" s="1859"/>
      <c r="BR10" s="1860"/>
      <c r="BS10" s="1858">
        <v>115</v>
      </c>
      <c r="BT10" s="1859"/>
      <c r="BU10" s="1860"/>
      <c r="BV10" s="1858">
        <v>115</v>
      </c>
      <c r="BW10" s="1859"/>
      <c r="BX10" s="1860"/>
      <c r="BY10" s="1858">
        <v>115</v>
      </c>
      <c r="BZ10" s="1859"/>
      <c r="CA10" s="1860"/>
    </row>
    <row r="11" spans="1:79" s="1227" customFormat="1">
      <c r="A11" s="1782"/>
      <c r="B11" s="1783"/>
      <c r="C11" s="1763"/>
      <c r="D11" s="1864"/>
      <c r="E11" s="1865"/>
      <c r="F11" s="1866" t="s">
        <v>19</v>
      </c>
      <c r="G11" s="1867"/>
      <c r="H11" s="1855">
        <v>10.5</v>
      </c>
      <c r="I11" s="1856"/>
      <c r="J11" s="1857"/>
      <c r="K11" s="1855">
        <v>10.5</v>
      </c>
      <c r="L11" s="1856"/>
      <c r="M11" s="1857"/>
      <c r="N11" s="1855">
        <v>10.4</v>
      </c>
      <c r="O11" s="1856"/>
      <c r="P11" s="1857"/>
      <c r="Q11" s="1855">
        <v>10.4</v>
      </c>
      <c r="R11" s="1856"/>
      <c r="S11" s="1857"/>
      <c r="T11" s="1855">
        <v>10.4</v>
      </c>
      <c r="U11" s="1856"/>
      <c r="V11" s="1857"/>
      <c r="W11" s="1855">
        <v>10.4</v>
      </c>
      <c r="X11" s="1856"/>
      <c r="Y11" s="1857"/>
      <c r="Z11" s="1855">
        <v>10.4</v>
      </c>
      <c r="AA11" s="1856"/>
      <c r="AB11" s="1857"/>
      <c r="AC11" s="1855">
        <v>10.4</v>
      </c>
      <c r="AD11" s="1856"/>
      <c r="AE11" s="1857"/>
      <c r="AF11" s="1855">
        <v>10.4</v>
      </c>
      <c r="AG11" s="1856"/>
      <c r="AH11" s="1857"/>
      <c r="AI11" s="1855">
        <v>10.3</v>
      </c>
      <c r="AJ11" s="1856"/>
      <c r="AK11" s="1857"/>
      <c r="AL11" s="1855">
        <v>10.3</v>
      </c>
      <c r="AM11" s="1856"/>
      <c r="AN11" s="1857"/>
      <c r="AO11" s="1855">
        <v>10.4</v>
      </c>
      <c r="AP11" s="1856"/>
      <c r="AQ11" s="1857"/>
      <c r="AR11" s="1855">
        <v>10.4</v>
      </c>
      <c r="AS11" s="1856"/>
      <c r="AT11" s="1857"/>
      <c r="AU11" s="1855">
        <v>10.3</v>
      </c>
      <c r="AV11" s="1856"/>
      <c r="AW11" s="1857"/>
      <c r="AX11" s="1855">
        <v>10.3</v>
      </c>
      <c r="AY11" s="1856"/>
      <c r="AZ11" s="1857"/>
      <c r="BA11" s="1855">
        <v>10.3</v>
      </c>
      <c r="BB11" s="1856"/>
      <c r="BC11" s="1857"/>
      <c r="BD11" s="1855">
        <v>10.3</v>
      </c>
      <c r="BE11" s="1856"/>
      <c r="BF11" s="1857"/>
      <c r="BG11" s="1855">
        <v>10.3</v>
      </c>
      <c r="BH11" s="1856"/>
      <c r="BI11" s="1857"/>
      <c r="BJ11" s="1855">
        <v>10.3</v>
      </c>
      <c r="BK11" s="1856"/>
      <c r="BL11" s="1857"/>
      <c r="BM11" s="1855">
        <v>10.3</v>
      </c>
      <c r="BN11" s="1856"/>
      <c r="BO11" s="1857"/>
      <c r="BP11" s="1855">
        <v>10.3</v>
      </c>
      <c r="BQ11" s="1856"/>
      <c r="BR11" s="1857"/>
      <c r="BS11" s="1855">
        <v>10.3</v>
      </c>
      <c r="BT11" s="1856"/>
      <c r="BU11" s="1857"/>
      <c r="BV11" s="1855">
        <v>10.3</v>
      </c>
      <c r="BW11" s="1856"/>
      <c r="BX11" s="1857"/>
      <c r="BY11" s="1855">
        <v>10.3</v>
      </c>
      <c r="BZ11" s="1856"/>
      <c r="CA11" s="1857"/>
    </row>
    <row r="12" spans="1:79" s="1227" customFormat="1" ht="13.8" thickBot="1">
      <c r="A12" s="1782"/>
      <c r="B12" s="1783"/>
      <c r="C12" s="1763"/>
      <c r="D12" s="1809"/>
      <c r="E12" s="1810"/>
      <c r="F12" s="1832"/>
      <c r="G12" s="1834"/>
      <c r="H12" s="1832" t="s">
        <v>185</v>
      </c>
      <c r="I12" s="1833"/>
      <c r="J12" s="1834"/>
      <c r="K12" s="1832" t="s">
        <v>185</v>
      </c>
      <c r="L12" s="1833"/>
      <c r="M12" s="1834"/>
      <c r="N12" s="1832" t="s">
        <v>185</v>
      </c>
      <c r="O12" s="1833"/>
      <c r="P12" s="1834"/>
      <c r="Q12" s="1832" t="s">
        <v>185</v>
      </c>
      <c r="R12" s="1833"/>
      <c r="S12" s="1834"/>
      <c r="T12" s="1832" t="s">
        <v>185</v>
      </c>
      <c r="U12" s="1833"/>
      <c r="V12" s="1834"/>
      <c r="W12" s="1832" t="s">
        <v>185</v>
      </c>
      <c r="X12" s="1833"/>
      <c r="Y12" s="1834"/>
      <c r="Z12" s="1832" t="s">
        <v>185</v>
      </c>
      <c r="AA12" s="1833"/>
      <c r="AB12" s="1834"/>
      <c r="AC12" s="1832" t="s">
        <v>185</v>
      </c>
      <c r="AD12" s="1833"/>
      <c r="AE12" s="1834"/>
      <c r="AF12" s="1832" t="s">
        <v>185</v>
      </c>
      <c r="AG12" s="1833"/>
      <c r="AH12" s="1834"/>
      <c r="AI12" s="1832" t="s">
        <v>185</v>
      </c>
      <c r="AJ12" s="1833"/>
      <c r="AK12" s="1834"/>
      <c r="AL12" s="1832" t="s">
        <v>185</v>
      </c>
      <c r="AM12" s="1833"/>
      <c r="AN12" s="1834"/>
      <c r="AO12" s="1832" t="s">
        <v>185</v>
      </c>
      <c r="AP12" s="1833"/>
      <c r="AQ12" s="1834"/>
      <c r="AR12" s="1832" t="s">
        <v>185</v>
      </c>
      <c r="AS12" s="1833"/>
      <c r="AT12" s="1834"/>
      <c r="AU12" s="1832" t="s">
        <v>185</v>
      </c>
      <c r="AV12" s="1833"/>
      <c r="AW12" s="1834"/>
      <c r="AX12" s="1832" t="s">
        <v>185</v>
      </c>
      <c r="AY12" s="1833"/>
      <c r="AZ12" s="1834"/>
      <c r="BA12" s="1832" t="s">
        <v>185</v>
      </c>
      <c r="BB12" s="1833"/>
      <c r="BC12" s="1834"/>
      <c r="BD12" s="1832" t="s">
        <v>185</v>
      </c>
      <c r="BE12" s="1833"/>
      <c r="BF12" s="1834"/>
      <c r="BG12" s="1832" t="s">
        <v>185</v>
      </c>
      <c r="BH12" s="1833"/>
      <c r="BI12" s="1834"/>
      <c r="BJ12" s="1832" t="s">
        <v>185</v>
      </c>
      <c r="BK12" s="1833"/>
      <c r="BL12" s="1834"/>
      <c r="BM12" s="1832" t="s">
        <v>185</v>
      </c>
      <c r="BN12" s="1833"/>
      <c r="BO12" s="1834"/>
      <c r="BP12" s="1832" t="s">
        <v>185</v>
      </c>
      <c r="BQ12" s="1833"/>
      <c r="BR12" s="1834"/>
      <c r="BS12" s="1832" t="s">
        <v>185</v>
      </c>
      <c r="BT12" s="1833"/>
      <c r="BU12" s="1834"/>
      <c r="BV12" s="1832" t="s">
        <v>185</v>
      </c>
      <c r="BW12" s="1833"/>
      <c r="BX12" s="1834"/>
      <c r="BY12" s="1832" t="s">
        <v>185</v>
      </c>
      <c r="BZ12" s="1833"/>
      <c r="CA12" s="1834"/>
    </row>
    <row r="13" spans="1:79" s="1227" customFormat="1" ht="13.8" thickBot="1">
      <c r="A13" s="1784"/>
      <c r="B13" s="1785"/>
      <c r="C13" s="1764"/>
      <c r="D13" s="1861" t="s">
        <v>21</v>
      </c>
      <c r="E13" s="1862"/>
      <c r="F13" s="1862"/>
      <c r="G13" s="1863"/>
      <c r="H13" s="1852">
        <v>9</v>
      </c>
      <c r="I13" s="1853"/>
      <c r="J13" s="1854"/>
      <c r="K13" s="1852">
        <v>9</v>
      </c>
      <c r="L13" s="1853"/>
      <c r="M13" s="1854"/>
      <c r="N13" s="1852">
        <v>9</v>
      </c>
      <c r="O13" s="1853"/>
      <c r="P13" s="1854"/>
      <c r="Q13" s="1852">
        <v>9</v>
      </c>
      <c r="R13" s="1853"/>
      <c r="S13" s="1854"/>
      <c r="T13" s="1852">
        <v>9</v>
      </c>
      <c r="U13" s="1853"/>
      <c r="V13" s="1854"/>
      <c r="W13" s="1852">
        <v>9</v>
      </c>
      <c r="X13" s="1853"/>
      <c r="Y13" s="1854"/>
      <c r="Z13" s="1852">
        <v>9</v>
      </c>
      <c r="AA13" s="1853"/>
      <c r="AB13" s="1854"/>
      <c r="AC13" s="1852">
        <v>9</v>
      </c>
      <c r="AD13" s="1853"/>
      <c r="AE13" s="1854"/>
      <c r="AF13" s="1852">
        <v>9</v>
      </c>
      <c r="AG13" s="1853"/>
      <c r="AH13" s="1854"/>
      <c r="AI13" s="1852">
        <v>9</v>
      </c>
      <c r="AJ13" s="1853"/>
      <c r="AK13" s="1854"/>
      <c r="AL13" s="1852">
        <v>9</v>
      </c>
      <c r="AM13" s="1853"/>
      <c r="AN13" s="1854"/>
      <c r="AO13" s="1852">
        <v>9</v>
      </c>
      <c r="AP13" s="1853"/>
      <c r="AQ13" s="1854"/>
      <c r="AR13" s="1852">
        <v>9</v>
      </c>
      <c r="AS13" s="1853"/>
      <c r="AT13" s="1854"/>
      <c r="AU13" s="1852">
        <v>9</v>
      </c>
      <c r="AV13" s="1853"/>
      <c r="AW13" s="1854"/>
      <c r="AX13" s="1852">
        <v>9</v>
      </c>
      <c r="AY13" s="1853"/>
      <c r="AZ13" s="1854"/>
      <c r="BA13" s="1852">
        <v>9</v>
      </c>
      <c r="BB13" s="1853"/>
      <c r="BC13" s="1854"/>
      <c r="BD13" s="1852">
        <v>9</v>
      </c>
      <c r="BE13" s="1853"/>
      <c r="BF13" s="1854"/>
      <c r="BG13" s="1852">
        <v>9</v>
      </c>
      <c r="BH13" s="1853"/>
      <c r="BI13" s="1854"/>
      <c r="BJ13" s="1852">
        <v>9</v>
      </c>
      <c r="BK13" s="1853"/>
      <c r="BL13" s="1854"/>
      <c r="BM13" s="1852">
        <v>9</v>
      </c>
      <c r="BN13" s="1853"/>
      <c r="BO13" s="1854"/>
      <c r="BP13" s="1852">
        <v>9</v>
      </c>
      <c r="BQ13" s="1853"/>
      <c r="BR13" s="1854"/>
      <c r="BS13" s="1852">
        <v>9</v>
      </c>
      <c r="BT13" s="1853"/>
      <c r="BU13" s="1854"/>
      <c r="BV13" s="1852">
        <v>9</v>
      </c>
      <c r="BW13" s="1853"/>
      <c r="BX13" s="1854"/>
      <c r="BY13" s="1852">
        <v>9</v>
      </c>
      <c r="BZ13" s="1853"/>
      <c r="CA13" s="1854"/>
    </row>
    <row r="14" spans="1:79">
      <c r="A14" s="1727" t="s">
        <v>24</v>
      </c>
      <c r="B14" s="1728"/>
      <c r="C14" s="1762">
        <v>25</v>
      </c>
      <c r="D14" s="1727" t="s">
        <v>18</v>
      </c>
      <c r="E14" s="1728"/>
      <c r="F14" s="1760" t="s">
        <v>17</v>
      </c>
      <c r="G14" s="1870"/>
      <c r="H14" s="1402" t="s">
        <v>185</v>
      </c>
      <c r="I14" s="1401" t="s">
        <v>185</v>
      </c>
      <c r="J14" s="1400" t="s">
        <v>185</v>
      </c>
      <c r="K14" s="1402" t="s">
        <v>185</v>
      </c>
      <c r="L14" s="1401" t="s">
        <v>185</v>
      </c>
      <c r="M14" s="1400" t="s">
        <v>185</v>
      </c>
      <c r="N14" s="1402" t="s">
        <v>185</v>
      </c>
      <c r="O14" s="1401" t="s">
        <v>185</v>
      </c>
      <c r="P14" s="1400" t="s">
        <v>185</v>
      </c>
      <c r="Q14" s="1402" t="s">
        <v>185</v>
      </c>
      <c r="R14" s="1401" t="s">
        <v>185</v>
      </c>
      <c r="S14" s="1400" t="s">
        <v>185</v>
      </c>
      <c r="T14" s="1402" t="s">
        <v>185</v>
      </c>
      <c r="U14" s="1401" t="s">
        <v>185</v>
      </c>
      <c r="V14" s="1400" t="s">
        <v>185</v>
      </c>
      <c r="W14" s="1402" t="s">
        <v>185</v>
      </c>
      <c r="X14" s="1401" t="s">
        <v>185</v>
      </c>
      <c r="Y14" s="1400" t="s">
        <v>185</v>
      </c>
      <c r="Z14" s="1402" t="s">
        <v>185</v>
      </c>
      <c r="AA14" s="1401" t="s">
        <v>185</v>
      </c>
      <c r="AB14" s="1400" t="s">
        <v>185</v>
      </c>
      <c r="AC14" s="1402" t="s">
        <v>185</v>
      </c>
      <c r="AD14" s="1401" t="s">
        <v>185</v>
      </c>
      <c r="AE14" s="1400" t="s">
        <v>185</v>
      </c>
      <c r="AF14" s="1402" t="s">
        <v>185</v>
      </c>
      <c r="AG14" s="1401" t="s">
        <v>185</v>
      </c>
      <c r="AH14" s="1400" t="s">
        <v>185</v>
      </c>
      <c r="AI14" s="1402" t="s">
        <v>185</v>
      </c>
      <c r="AJ14" s="1401" t="s">
        <v>185</v>
      </c>
      <c r="AK14" s="1400" t="s">
        <v>185</v>
      </c>
      <c r="AL14" s="1402" t="s">
        <v>185</v>
      </c>
      <c r="AM14" s="1401" t="s">
        <v>185</v>
      </c>
      <c r="AN14" s="1400" t="s">
        <v>185</v>
      </c>
      <c r="AO14" s="1402" t="s">
        <v>185</v>
      </c>
      <c r="AP14" s="1401" t="s">
        <v>185</v>
      </c>
      <c r="AQ14" s="1400" t="s">
        <v>185</v>
      </c>
      <c r="AR14" s="1402" t="s">
        <v>185</v>
      </c>
      <c r="AS14" s="1401" t="s">
        <v>185</v>
      </c>
      <c r="AT14" s="1400" t="s">
        <v>185</v>
      </c>
      <c r="AU14" s="1402" t="s">
        <v>185</v>
      </c>
      <c r="AV14" s="1401" t="s">
        <v>185</v>
      </c>
      <c r="AW14" s="1400" t="s">
        <v>185</v>
      </c>
      <c r="AX14" s="1402" t="s">
        <v>185</v>
      </c>
      <c r="AY14" s="1401" t="s">
        <v>185</v>
      </c>
      <c r="AZ14" s="1400" t="s">
        <v>185</v>
      </c>
      <c r="BA14" s="1402" t="s">
        <v>185</v>
      </c>
      <c r="BB14" s="1401" t="s">
        <v>185</v>
      </c>
      <c r="BC14" s="1400" t="s">
        <v>185</v>
      </c>
      <c r="BD14" s="1402" t="s">
        <v>185</v>
      </c>
      <c r="BE14" s="1401" t="s">
        <v>185</v>
      </c>
      <c r="BF14" s="1400" t="s">
        <v>185</v>
      </c>
      <c r="BG14" s="1402" t="s">
        <v>185</v>
      </c>
      <c r="BH14" s="1401" t="s">
        <v>185</v>
      </c>
      <c r="BI14" s="1400" t="s">
        <v>185</v>
      </c>
      <c r="BJ14" s="1402" t="s">
        <v>185</v>
      </c>
      <c r="BK14" s="1401" t="s">
        <v>185</v>
      </c>
      <c r="BL14" s="1400" t="s">
        <v>185</v>
      </c>
      <c r="BM14" s="1402" t="s">
        <v>185</v>
      </c>
      <c r="BN14" s="1401" t="s">
        <v>185</v>
      </c>
      <c r="BO14" s="1400" t="s">
        <v>185</v>
      </c>
      <c r="BP14" s="1402" t="s">
        <v>185</v>
      </c>
      <c r="BQ14" s="1401" t="s">
        <v>185</v>
      </c>
      <c r="BR14" s="1400" t="s">
        <v>185</v>
      </c>
      <c r="BS14" s="1402" t="s">
        <v>185</v>
      </c>
      <c r="BT14" s="1401" t="s">
        <v>185</v>
      </c>
      <c r="BU14" s="1400" t="s">
        <v>185</v>
      </c>
      <c r="BV14" s="1402" t="s">
        <v>185</v>
      </c>
      <c r="BW14" s="1401" t="s">
        <v>185</v>
      </c>
      <c r="BX14" s="1400" t="s">
        <v>185</v>
      </c>
      <c r="BY14" s="1402" t="s">
        <v>185</v>
      </c>
      <c r="BZ14" s="1401" t="s">
        <v>185</v>
      </c>
      <c r="CA14" s="1400" t="s">
        <v>185</v>
      </c>
    </row>
    <row r="15" spans="1:79">
      <c r="A15" s="1758"/>
      <c r="B15" s="1759"/>
      <c r="C15" s="1763"/>
      <c r="D15" s="1758"/>
      <c r="E15" s="1759"/>
      <c r="F15" s="1756" t="s">
        <v>19</v>
      </c>
      <c r="G15" s="1871"/>
      <c r="H15" s="1112">
        <v>243.75</v>
      </c>
      <c r="I15" s="1111">
        <v>4.1523599999999998</v>
      </c>
      <c r="J15" s="1107">
        <v>1.4270879999999999</v>
      </c>
      <c r="K15" s="1112">
        <v>243</v>
      </c>
      <c r="L15" s="1111">
        <v>4.1271120000000003</v>
      </c>
      <c r="M15" s="1107">
        <v>1.4585279999999998</v>
      </c>
      <c r="N15" s="1112">
        <v>237.3</v>
      </c>
      <c r="O15" s="1111">
        <v>4.0286720000000011</v>
      </c>
      <c r="P15" s="1107">
        <v>1.4287840000000001</v>
      </c>
      <c r="Q15" s="1112">
        <v>247.77</v>
      </c>
      <c r="R15" s="1111">
        <v>4.175775999999999</v>
      </c>
      <c r="S15" s="1107">
        <v>1.449832</v>
      </c>
      <c r="T15" s="1112">
        <v>265.23</v>
      </c>
      <c r="U15" s="1111">
        <v>4.5022960000000003</v>
      </c>
      <c r="V15" s="1107">
        <v>1.4556959999999999</v>
      </c>
      <c r="W15" s="1112">
        <v>279.67</v>
      </c>
      <c r="X15" s="1111">
        <v>4.7678799999999999</v>
      </c>
      <c r="Y15" s="1107">
        <v>1.4697519999999997</v>
      </c>
      <c r="Z15" s="1112">
        <v>284.94</v>
      </c>
      <c r="AA15" s="1111">
        <v>4.8519920000000001</v>
      </c>
      <c r="AB15" s="1107">
        <v>1.5164639999999998</v>
      </c>
      <c r="AC15" s="1112">
        <v>288.45999999999998</v>
      </c>
      <c r="AD15" s="1111">
        <v>4.9257920000000004</v>
      </c>
      <c r="AE15" s="1107">
        <v>1.4899280000000001</v>
      </c>
      <c r="AF15" s="1112">
        <v>284.89999999999998</v>
      </c>
      <c r="AG15" s="1111">
        <v>4.9348959999999993</v>
      </c>
      <c r="AH15" s="1107">
        <v>1.408768</v>
      </c>
      <c r="AI15" s="1112">
        <v>289.74</v>
      </c>
      <c r="AJ15" s="1111">
        <v>5.023504</v>
      </c>
      <c r="AK15" s="1107">
        <v>1.415808</v>
      </c>
      <c r="AL15" s="1112">
        <v>287.19</v>
      </c>
      <c r="AM15" s="1111">
        <v>4.9938159999999998</v>
      </c>
      <c r="AN15" s="1107">
        <v>1.35036</v>
      </c>
      <c r="AO15" s="1112">
        <v>282.06</v>
      </c>
      <c r="AP15" s="1111">
        <v>4.8940319999999993</v>
      </c>
      <c r="AQ15" s="1107">
        <v>1.3650799999999998</v>
      </c>
      <c r="AR15" s="1112">
        <v>279.74</v>
      </c>
      <c r="AS15" s="1111">
        <v>4.8487519999999993</v>
      </c>
      <c r="AT15" s="1107">
        <v>1.371448</v>
      </c>
      <c r="AU15" s="1112">
        <v>285.3</v>
      </c>
      <c r="AV15" s="1111">
        <v>4.9384239999999995</v>
      </c>
      <c r="AW15" s="1107">
        <v>1.4225680000000001</v>
      </c>
      <c r="AX15" s="1112">
        <v>306.32</v>
      </c>
      <c r="AY15" s="1111">
        <v>5.2294639999999992</v>
      </c>
      <c r="AZ15" s="1107">
        <v>1.5861199999999998</v>
      </c>
      <c r="BA15" s="1112">
        <v>312.13</v>
      </c>
      <c r="BB15" s="1111">
        <v>5.3437600000000005</v>
      </c>
      <c r="BC15" s="1107">
        <v>1.5658719999999999</v>
      </c>
      <c r="BD15" s="1112">
        <v>320.06</v>
      </c>
      <c r="BE15" s="1111">
        <v>5.4899759999999995</v>
      </c>
      <c r="BF15" s="1107">
        <v>1.56968</v>
      </c>
      <c r="BG15" s="1112">
        <v>317.89999999999998</v>
      </c>
      <c r="BH15" s="1111">
        <v>5.4502559999999995</v>
      </c>
      <c r="BI15" s="1107">
        <v>1.5680959999999999</v>
      </c>
      <c r="BJ15" s="1112">
        <v>317.41000000000003</v>
      </c>
      <c r="BK15" s="1111">
        <v>5.4412799999999999</v>
      </c>
      <c r="BL15" s="1107">
        <v>1.5678399999999999</v>
      </c>
      <c r="BM15" s="1112">
        <v>311.51</v>
      </c>
      <c r="BN15" s="1111">
        <v>5.3393680000000003</v>
      </c>
      <c r="BO15" s="1107">
        <v>1.5412799999999998</v>
      </c>
      <c r="BP15" s="1112">
        <v>293.18</v>
      </c>
      <c r="BQ15" s="1111">
        <v>5.0594320000000002</v>
      </c>
      <c r="BR15" s="1107">
        <v>1.514256</v>
      </c>
      <c r="BS15" s="1112">
        <v>282.89999999999998</v>
      </c>
      <c r="BT15" s="1111">
        <v>4.8214800000000011</v>
      </c>
      <c r="BU15" s="1107">
        <v>1.4916720000000001</v>
      </c>
      <c r="BV15" s="1112">
        <v>267.18</v>
      </c>
      <c r="BW15" s="1111">
        <v>4.5328480000000004</v>
      </c>
      <c r="BX15" s="1107">
        <v>1.4740800000000001</v>
      </c>
      <c r="BY15" s="1112">
        <v>256.91000000000003</v>
      </c>
      <c r="BZ15" s="1111">
        <v>4.3445119999999999</v>
      </c>
      <c r="CA15" s="1107">
        <v>1.46028</v>
      </c>
    </row>
    <row r="16" spans="1:79" ht="13.8" thickBot="1">
      <c r="A16" s="1758"/>
      <c r="B16" s="1759"/>
      <c r="C16" s="1763"/>
      <c r="D16" s="1729"/>
      <c r="E16" s="1730"/>
      <c r="F16" s="1744"/>
      <c r="G16" s="1746"/>
      <c r="H16" s="1110" t="s">
        <v>185</v>
      </c>
      <c r="I16" s="1109" t="s">
        <v>185</v>
      </c>
      <c r="J16" s="1108" t="s">
        <v>185</v>
      </c>
      <c r="K16" s="1110" t="s">
        <v>185</v>
      </c>
      <c r="L16" s="1109" t="s">
        <v>185</v>
      </c>
      <c r="M16" s="1108" t="s">
        <v>185</v>
      </c>
      <c r="N16" s="1110" t="s">
        <v>185</v>
      </c>
      <c r="O16" s="1109" t="s">
        <v>185</v>
      </c>
      <c r="P16" s="1108" t="s">
        <v>185</v>
      </c>
      <c r="Q16" s="1110" t="s">
        <v>185</v>
      </c>
      <c r="R16" s="1109" t="s">
        <v>185</v>
      </c>
      <c r="S16" s="1108" t="s">
        <v>185</v>
      </c>
      <c r="T16" s="1110" t="s">
        <v>185</v>
      </c>
      <c r="U16" s="1109" t="s">
        <v>185</v>
      </c>
      <c r="V16" s="1108" t="s">
        <v>185</v>
      </c>
      <c r="W16" s="1110" t="s">
        <v>185</v>
      </c>
      <c r="X16" s="1109" t="s">
        <v>185</v>
      </c>
      <c r="Y16" s="1108" t="s">
        <v>185</v>
      </c>
      <c r="Z16" s="1110" t="s">
        <v>185</v>
      </c>
      <c r="AA16" s="1109" t="s">
        <v>185</v>
      </c>
      <c r="AB16" s="1108" t="s">
        <v>185</v>
      </c>
      <c r="AC16" s="1110" t="s">
        <v>185</v>
      </c>
      <c r="AD16" s="1109" t="s">
        <v>185</v>
      </c>
      <c r="AE16" s="1108" t="s">
        <v>185</v>
      </c>
      <c r="AF16" s="1110" t="s">
        <v>185</v>
      </c>
      <c r="AG16" s="1109" t="s">
        <v>185</v>
      </c>
      <c r="AH16" s="1108" t="s">
        <v>185</v>
      </c>
      <c r="AI16" s="1110" t="s">
        <v>185</v>
      </c>
      <c r="AJ16" s="1109" t="s">
        <v>185</v>
      </c>
      <c r="AK16" s="1108" t="s">
        <v>185</v>
      </c>
      <c r="AL16" s="1110" t="s">
        <v>185</v>
      </c>
      <c r="AM16" s="1109" t="s">
        <v>185</v>
      </c>
      <c r="AN16" s="1108" t="s">
        <v>185</v>
      </c>
      <c r="AO16" s="1110" t="s">
        <v>185</v>
      </c>
      <c r="AP16" s="1109" t="s">
        <v>185</v>
      </c>
      <c r="AQ16" s="1108" t="s">
        <v>185</v>
      </c>
      <c r="AR16" s="1110" t="s">
        <v>185</v>
      </c>
      <c r="AS16" s="1109" t="s">
        <v>185</v>
      </c>
      <c r="AT16" s="1108" t="s">
        <v>185</v>
      </c>
      <c r="AU16" s="1110" t="s">
        <v>185</v>
      </c>
      <c r="AV16" s="1109" t="s">
        <v>185</v>
      </c>
      <c r="AW16" s="1108" t="s">
        <v>185</v>
      </c>
      <c r="AX16" s="1110" t="s">
        <v>185</v>
      </c>
      <c r="AY16" s="1109" t="s">
        <v>185</v>
      </c>
      <c r="AZ16" s="1108" t="s">
        <v>185</v>
      </c>
      <c r="BA16" s="1110" t="s">
        <v>185</v>
      </c>
      <c r="BB16" s="1109" t="s">
        <v>185</v>
      </c>
      <c r="BC16" s="1108" t="s">
        <v>185</v>
      </c>
      <c r="BD16" s="1110" t="s">
        <v>185</v>
      </c>
      <c r="BE16" s="1109" t="s">
        <v>185</v>
      </c>
      <c r="BF16" s="1108" t="s">
        <v>185</v>
      </c>
      <c r="BG16" s="1110" t="s">
        <v>185</v>
      </c>
      <c r="BH16" s="1109" t="s">
        <v>185</v>
      </c>
      <c r="BI16" s="1108" t="s">
        <v>185</v>
      </c>
      <c r="BJ16" s="1110" t="s">
        <v>185</v>
      </c>
      <c r="BK16" s="1109" t="s">
        <v>185</v>
      </c>
      <c r="BL16" s="1108" t="s">
        <v>185</v>
      </c>
      <c r="BM16" s="1110" t="s">
        <v>185</v>
      </c>
      <c r="BN16" s="1109" t="s">
        <v>185</v>
      </c>
      <c r="BO16" s="1108" t="s">
        <v>185</v>
      </c>
      <c r="BP16" s="1110" t="s">
        <v>185</v>
      </c>
      <c r="BQ16" s="1109" t="s">
        <v>185</v>
      </c>
      <c r="BR16" s="1108" t="s">
        <v>185</v>
      </c>
      <c r="BS16" s="1110" t="s">
        <v>185</v>
      </c>
      <c r="BT16" s="1109" t="s">
        <v>185</v>
      </c>
      <c r="BU16" s="1108" t="s">
        <v>185</v>
      </c>
      <c r="BV16" s="1110" t="s">
        <v>185</v>
      </c>
      <c r="BW16" s="1109" t="s">
        <v>185</v>
      </c>
      <c r="BX16" s="1108" t="s">
        <v>185</v>
      </c>
      <c r="BY16" s="1110" t="s">
        <v>185</v>
      </c>
      <c r="BZ16" s="1109" t="s">
        <v>185</v>
      </c>
      <c r="CA16" s="1108" t="s">
        <v>185</v>
      </c>
    </row>
    <row r="17" spans="1:79" s="1227" customFormat="1">
      <c r="A17" s="1758"/>
      <c r="B17" s="1759"/>
      <c r="C17" s="1763"/>
      <c r="D17" s="1807" t="s">
        <v>22</v>
      </c>
      <c r="E17" s="1808"/>
      <c r="F17" s="1868" t="s">
        <v>17</v>
      </c>
      <c r="G17" s="1869"/>
      <c r="H17" s="1858">
        <v>115</v>
      </c>
      <c r="I17" s="1859"/>
      <c r="J17" s="1860"/>
      <c r="K17" s="1858">
        <v>115</v>
      </c>
      <c r="L17" s="1859"/>
      <c r="M17" s="1860"/>
      <c r="N17" s="1858">
        <v>115</v>
      </c>
      <c r="O17" s="1859"/>
      <c r="P17" s="1860"/>
      <c r="Q17" s="1858">
        <v>115</v>
      </c>
      <c r="R17" s="1859"/>
      <c r="S17" s="1860"/>
      <c r="T17" s="1858">
        <v>115</v>
      </c>
      <c r="U17" s="1859"/>
      <c r="V17" s="1860"/>
      <c r="W17" s="1858">
        <v>115</v>
      </c>
      <c r="X17" s="1859"/>
      <c r="Y17" s="1860"/>
      <c r="Z17" s="1858">
        <v>115</v>
      </c>
      <c r="AA17" s="1859"/>
      <c r="AB17" s="1860"/>
      <c r="AC17" s="1858">
        <v>115</v>
      </c>
      <c r="AD17" s="1859"/>
      <c r="AE17" s="1860"/>
      <c r="AF17" s="1858">
        <v>115</v>
      </c>
      <c r="AG17" s="1859"/>
      <c r="AH17" s="1860"/>
      <c r="AI17" s="1858">
        <v>115</v>
      </c>
      <c r="AJ17" s="1859"/>
      <c r="AK17" s="1860"/>
      <c r="AL17" s="1858">
        <v>115</v>
      </c>
      <c r="AM17" s="1859"/>
      <c r="AN17" s="1860"/>
      <c r="AO17" s="1858">
        <v>115</v>
      </c>
      <c r="AP17" s="1859"/>
      <c r="AQ17" s="1860"/>
      <c r="AR17" s="1858">
        <v>115</v>
      </c>
      <c r="AS17" s="1859"/>
      <c r="AT17" s="1860"/>
      <c r="AU17" s="1858">
        <v>115</v>
      </c>
      <c r="AV17" s="1859"/>
      <c r="AW17" s="1860"/>
      <c r="AX17" s="1858">
        <v>115</v>
      </c>
      <c r="AY17" s="1859"/>
      <c r="AZ17" s="1860"/>
      <c r="BA17" s="1858">
        <v>115</v>
      </c>
      <c r="BB17" s="1859"/>
      <c r="BC17" s="1860"/>
      <c r="BD17" s="1858">
        <v>115</v>
      </c>
      <c r="BE17" s="1859"/>
      <c r="BF17" s="1860"/>
      <c r="BG17" s="1858">
        <v>115</v>
      </c>
      <c r="BH17" s="1859"/>
      <c r="BI17" s="1860"/>
      <c r="BJ17" s="1858">
        <v>115</v>
      </c>
      <c r="BK17" s="1859"/>
      <c r="BL17" s="1860"/>
      <c r="BM17" s="1858">
        <v>115</v>
      </c>
      <c r="BN17" s="1859"/>
      <c r="BO17" s="1860"/>
      <c r="BP17" s="1858">
        <v>115</v>
      </c>
      <c r="BQ17" s="1859"/>
      <c r="BR17" s="1860"/>
      <c r="BS17" s="1858">
        <v>115</v>
      </c>
      <c r="BT17" s="1859"/>
      <c r="BU17" s="1860"/>
      <c r="BV17" s="1858">
        <v>115</v>
      </c>
      <c r="BW17" s="1859"/>
      <c r="BX17" s="1860"/>
      <c r="BY17" s="1858">
        <v>115</v>
      </c>
      <c r="BZ17" s="1859"/>
      <c r="CA17" s="1860"/>
    </row>
    <row r="18" spans="1:79" s="1227" customFormat="1">
      <c r="A18" s="1758"/>
      <c r="B18" s="1759"/>
      <c r="C18" s="1763"/>
      <c r="D18" s="1864"/>
      <c r="E18" s="1865"/>
      <c r="F18" s="1866" t="s">
        <v>19</v>
      </c>
      <c r="G18" s="1867"/>
      <c r="H18" s="1855">
        <v>10.4</v>
      </c>
      <c r="I18" s="1856"/>
      <c r="J18" s="1857"/>
      <c r="K18" s="1855">
        <v>10.4</v>
      </c>
      <c r="L18" s="1856"/>
      <c r="M18" s="1857"/>
      <c r="N18" s="1855">
        <v>10.4</v>
      </c>
      <c r="O18" s="1856"/>
      <c r="P18" s="1857"/>
      <c r="Q18" s="1855">
        <v>10.3</v>
      </c>
      <c r="R18" s="1856"/>
      <c r="S18" s="1857"/>
      <c r="T18" s="1855">
        <v>10.3</v>
      </c>
      <c r="U18" s="1856"/>
      <c r="V18" s="1857"/>
      <c r="W18" s="1855">
        <v>10.3</v>
      </c>
      <c r="X18" s="1856"/>
      <c r="Y18" s="1857"/>
      <c r="Z18" s="1855">
        <v>10.3</v>
      </c>
      <c r="AA18" s="1856"/>
      <c r="AB18" s="1857"/>
      <c r="AC18" s="1855">
        <v>10.3</v>
      </c>
      <c r="AD18" s="1856"/>
      <c r="AE18" s="1857"/>
      <c r="AF18" s="1855">
        <v>10.4</v>
      </c>
      <c r="AG18" s="1856"/>
      <c r="AH18" s="1857"/>
      <c r="AI18" s="1855">
        <v>10.4</v>
      </c>
      <c r="AJ18" s="1856"/>
      <c r="AK18" s="1857"/>
      <c r="AL18" s="1855">
        <v>10.4</v>
      </c>
      <c r="AM18" s="1856"/>
      <c r="AN18" s="1857"/>
      <c r="AO18" s="1855">
        <v>10.4</v>
      </c>
      <c r="AP18" s="1856"/>
      <c r="AQ18" s="1857"/>
      <c r="AR18" s="1855">
        <v>10.4</v>
      </c>
      <c r="AS18" s="1856"/>
      <c r="AT18" s="1857"/>
      <c r="AU18" s="1855">
        <v>10.4</v>
      </c>
      <c r="AV18" s="1856"/>
      <c r="AW18" s="1857"/>
      <c r="AX18" s="1855">
        <v>10.3</v>
      </c>
      <c r="AY18" s="1856"/>
      <c r="AZ18" s="1857"/>
      <c r="BA18" s="1855">
        <v>10.3</v>
      </c>
      <c r="BB18" s="1856"/>
      <c r="BC18" s="1857"/>
      <c r="BD18" s="1855">
        <v>10.3</v>
      </c>
      <c r="BE18" s="1856"/>
      <c r="BF18" s="1857"/>
      <c r="BG18" s="1855">
        <v>10.3</v>
      </c>
      <c r="BH18" s="1856"/>
      <c r="BI18" s="1857"/>
      <c r="BJ18" s="1855">
        <v>10.3</v>
      </c>
      <c r="BK18" s="1856"/>
      <c r="BL18" s="1857"/>
      <c r="BM18" s="1855">
        <v>10.3</v>
      </c>
      <c r="BN18" s="1856"/>
      <c r="BO18" s="1857"/>
      <c r="BP18" s="1855">
        <v>10.4</v>
      </c>
      <c r="BQ18" s="1856"/>
      <c r="BR18" s="1857"/>
      <c r="BS18" s="1855">
        <v>10.3</v>
      </c>
      <c r="BT18" s="1856"/>
      <c r="BU18" s="1857"/>
      <c r="BV18" s="1855">
        <v>10.3</v>
      </c>
      <c r="BW18" s="1856"/>
      <c r="BX18" s="1857"/>
      <c r="BY18" s="1855">
        <v>10.3</v>
      </c>
      <c r="BZ18" s="1856"/>
      <c r="CA18" s="1857"/>
    </row>
    <row r="19" spans="1:79" s="1227" customFormat="1" ht="13.8" thickBot="1">
      <c r="A19" s="1758"/>
      <c r="B19" s="1759"/>
      <c r="C19" s="1763"/>
      <c r="D19" s="1809"/>
      <c r="E19" s="1810"/>
      <c r="F19" s="1832"/>
      <c r="G19" s="1834"/>
      <c r="H19" s="1832" t="s">
        <v>185</v>
      </c>
      <c r="I19" s="1833"/>
      <c r="J19" s="1834"/>
      <c r="K19" s="1832" t="s">
        <v>185</v>
      </c>
      <c r="L19" s="1833"/>
      <c r="M19" s="1834"/>
      <c r="N19" s="1832" t="s">
        <v>185</v>
      </c>
      <c r="O19" s="1833"/>
      <c r="P19" s="1834"/>
      <c r="Q19" s="1832" t="s">
        <v>185</v>
      </c>
      <c r="R19" s="1833"/>
      <c r="S19" s="1834"/>
      <c r="T19" s="1832" t="s">
        <v>185</v>
      </c>
      <c r="U19" s="1833"/>
      <c r="V19" s="1834"/>
      <c r="W19" s="1832" t="s">
        <v>185</v>
      </c>
      <c r="X19" s="1833"/>
      <c r="Y19" s="1834"/>
      <c r="Z19" s="1832" t="s">
        <v>185</v>
      </c>
      <c r="AA19" s="1833"/>
      <c r="AB19" s="1834"/>
      <c r="AC19" s="1832" t="s">
        <v>185</v>
      </c>
      <c r="AD19" s="1833"/>
      <c r="AE19" s="1834"/>
      <c r="AF19" s="1832" t="s">
        <v>185</v>
      </c>
      <c r="AG19" s="1833"/>
      <c r="AH19" s="1834"/>
      <c r="AI19" s="1832" t="s">
        <v>185</v>
      </c>
      <c r="AJ19" s="1833"/>
      <c r="AK19" s="1834"/>
      <c r="AL19" s="1832" t="s">
        <v>185</v>
      </c>
      <c r="AM19" s="1833"/>
      <c r="AN19" s="1834"/>
      <c r="AO19" s="1832" t="s">
        <v>185</v>
      </c>
      <c r="AP19" s="1833"/>
      <c r="AQ19" s="1834"/>
      <c r="AR19" s="1832" t="s">
        <v>185</v>
      </c>
      <c r="AS19" s="1833"/>
      <c r="AT19" s="1834"/>
      <c r="AU19" s="1832" t="s">
        <v>185</v>
      </c>
      <c r="AV19" s="1833"/>
      <c r="AW19" s="1834"/>
      <c r="AX19" s="1832" t="s">
        <v>185</v>
      </c>
      <c r="AY19" s="1833"/>
      <c r="AZ19" s="1834"/>
      <c r="BA19" s="1832" t="s">
        <v>185</v>
      </c>
      <c r="BB19" s="1833"/>
      <c r="BC19" s="1834"/>
      <c r="BD19" s="1832" t="s">
        <v>185</v>
      </c>
      <c r="BE19" s="1833"/>
      <c r="BF19" s="1834"/>
      <c r="BG19" s="1832" t="s">
        <v>185</v>
      </c>
      <c r="BH19" s="1833"/>
      <c r="BI19" s="1834"/>
      <c r="BJ19" s="1832" t="s">
        <v>185</v>
      </c>
      <c r="BK19" s="1833"/>
      <c r="BL19" s="1834"/>
      <c r="BM19" s="1832" t="s">
        <v>185</v>
      </c>
      <c r="BN19" s="1833"/>
      <c r="BO19" s="1834"/>
      <c r="BP19" s="1832" t="s">
        <v>185</v>
      </c>
      <c r="BQ19" s="1833"/>
      <c r="BR19" s="1834"/>
      <c r="BS19" s="1832" t="s">
        <v>185</v>
      </c>
      <c r="BT19" s="1833"/>
      <c r="BU19" s="1834"/>
      <c r="BV19" s="1832" t="s">
        <v>185</v>
      </c>
      <c r="BW19" s="1833"/>
      <c r="BX19" s="1834"/>
      <c r="BY19" s="1832" t="s">
        <v>185</v>
      </c>
      <c r="BZ19" s="1833"/>
      <c r="CA19" s="1834"/>
    </row>
    <row r="20" spans="1:79" s="1227" customFormat="1" ht="13.8" thickBot="1">
      <c r="A20" s="1729"/>
      <c r="B20" s="1730"/>
      <c r="C20" s="1764"/>
      <c r="D20" s="1861" t="s">
        <v>21</v>
      </c>
      <c r="E20" s="1862"/>
      <c r="F20" s="1862"/>
      <c r="G20" s="1863"/>
      <c r="H20" s="1852">
        <v>9</v>
      </c>
      <c r="I20" s="1853"/>
      <c r="J20" s="1854"/>
      <c r="K20" s="1852">
        <v>9</v>
      </c>
      <c r="L20" s="1853"/>
      <c r="M20" s="1854"/>
      <c r="N20" s="1852">
        <v>9</v>
      </c>
      <c r="O20" s="1853"/>
      <c r="P20" s="1854"/>
      <c r="Q20" s="1852">
        <v>9</v>
      </c>
      <c r="R20" s="1853"/>
      <c r="S20" s="1854"/>
      <c r="T20" s="1852">
        <v>9</v>
      </c>
      <c r="U20" s="1853"/>
      <c r="V20" s="1854"/>
      <c r="W20" s="1852">
        <v>9</v>
      </c>
      <c r="X20" s="1853"/>
      <c r="Y20" s="1854"/>
      <c r="Z20" s="1852">
        <v>9</v>
      </c>
      <c r="AA20" s="1853"/>
      <c r="AB20" s="1854"/>
      <c r="AC20" s="1852">
        <v>9</v>
      </c>
      <c r="AD20" s="1853"/>
      <c r="AE20" s="1854"/>
      <c r="AF20" s="1852">
        <v>9</v>
      </c>
      <c r="AG20" s="1853"/>
      <c r="AH20" s="1854"/>
      <c r="AI20" s="1852">
        <v>9</v>
      </c>
      <c r="AJ20" s="1853"/>
      <c r="AK20" s="1854"/>
      <c r="AL20" s="1852">
        <v>9</v>
      </c>
      <c r="AM20" s="1853"/>
      <c r="AN20" s="1854"/>
      <c r="AO20" s="1852">
        <v>9</v>
      </c>
      <c r="AP20" s="1853"/>
      <c r="AQ20" s="1854"/>
      <c r="AR20" s="1852">
        <v>9</v>
      </c>
      <c r="AS20" s="1853"/>
      <c r="AT20" s="1854"/>
      <c r="AU20" s="1852">
        <v>9</v>
      </c>
      <c r="AV20" s="1853"/>
      <c r="AW20" s="1854"/>
      <c r="AX20" s="1852">
        <v>9</v>
      </c>
      <c r="AY20" s="1853"/>
      <c r="AZ20" s="1854"/>
      <c r="BA20" s="1852">
        <v>9</v>
      </c>
      <c r="BB20" s="1853"/>
      <c r="BC20" s="1854"/>
      <c r="BD20" s="1852">
        <v>9</v>
      </c>
      <c r="BE20" s="1853"/>
      <c r="BF20" s="1854"/>
      <c r="BG20" s="1852">
        <v>9</v>
      </c>
      <c r="BH20" s="1853"/>
      <c r="BI20" s="1854"/>
      <c r="BJ20" s="1852">
        <v>9</v>
      </c>
      <c r="BK20" s="1853"/>
      <c r="BL20" s="1854"/>
      <c r="BM20" s="1852">
        <v>9</v>
      </c>
      <c r="BN20" s="1853"/>
      <c r="BO20" s="1854"/>
      <c r="BP20" s="1852">
        <v>9</v>
      </c>
      <c r="BQ20" s="1853"/>
      <c r="BR20" s="1854"/>
      <c r="BS20" s="1852">
        <v>9</v>
      </c>
      <c r="BT20" s="1853"/>
      <c r="BU20" s="1854"/>
      <c r="BV20" s="1852">
        <v>9</v>
      </c>
      <c r="BW20" s="1853"/>
      <c r="BX20" s="1854"/>
      <c r="BY20" s="1852">
        <v>9</v>
      </c>
      <c r="BZ20" s="1853"/>
      <c r="CA20" s="1854"/>
    </row>
    <row r="21" spans="1:79" s="1227" customFormat="1">
      <c r="A21" s="1807" t="s">
        <v>48</v>
      </c>
      <c r="B21" s="1808"/>
      <c r="C21" s="1811"/>
      <c r="D21" s="1803" t="s">
        <v>18</v>
      </c>
      <c r="E21" s="1804"/>
      <c r="F21" s="1797"/>
      <c r="G21" s="1798"/>
      <c r="H21" s="1230">
        <v>42.13</v>
      </c>
      <c r="I21" s="1229">
        <v>2.9183999999999998E-2</v>
      </c>
      <c r="J21" s="1346">
        <v>4.1599999999999997E-4</v>
      </c>
      <c r="K21" s="1230">
        <v>43.31</v>
      </c>
      <c r="L21" s="1229">
        <v>0.03</v>
      </c>
      <c r="M21" s="1346">
        <v>4.1599999999999997E-4</v>
      </c>
      <c r="N21" s="1230">
        <v>43.95</v>
      </c>
      <c r="O21" s="1229">
        <v>3.0447999999999999E-2</v>
      </c>
      <c r="P21" s="1346">
        <v>4.4000000000000002E-4</v>
      </c>
      <c r="Q21" s="1230">
        <v>45.19</v>
      </c>
      <c r="R21" s="1229">
        <v>3.1304000000000005E-2</v>
      </c>
      <c r="S21" s="1346">
        <v>4.3199999999999998E-4</v>
      </c>
      <c r="T21" s="1230">
        <v>43.31</v>
      </c>
      <c r="U21" s="1229">
        <v>3.0375999999999997E-2</v>
      </c>
      <c r="V21" s="1346">
        <v>4.4799999999999999E-4</v>
      </c>
      <c r="W21" s="1230">
        <v>43.3</v>
      </c>
      <c r="X21" s="1229">
        <v>3.0368000000000003E-2</v>
      </c>
      <c r="Y21" s="1346">
        <v>4.4000000000000002E-4</v>
      </c>
      <c r="Z21" s="1230">
        <v>44.17</v>
      </c>
      <c r="AA21" s="1229">
        <v>3.0976000000000004E-2</v>
      </c>
      <c r="AB21" s="1346">
        <v>5.5200000000000008E-4</v>
      </c>
      <c r="AC21" s="1230">
        <v>45.17</v>
      </c>
      <c r="AD21" s="1229">
        <v>3.168E-2</v>
      </c>
      <c r="AE21" s="1346">
        <v>4.1600000000000003E-4</v>
      </c>
      <c r="AF21" s="1230">
        <v>44.59</v>
      </c>
      <c r="AG21" s="1229">
        <v>3.0896E-2</v>
      </c>
      <c r="AH21" s="1346">
        <v>-1.1999999999999999E-4</v>
      </c>
      <c r="AI21" s="1230">
        <v>43.38</v>
      </c>
      <c r="AJ21" s="1229">
        <v>3.0055999999999999E-2</v>
      </c>
      <c r="AK21" s="1346">
        <v>-1.2799999999999999E-4</v>
      </c>
      <c r="AL21" s="1230">
        <v>42.16</v>
      </c>
      <c r="AM21" s="1229">
        <v>2.9208000000000001E-2</v>
      </c>
      <c r="AN21" s="1346">
        <v>-1.9999999999999996E-4</v>
      </c>
      <c r="AO21" s="1230">
        <v>42.94</v>
      </c>
      <c r="AP21" s="1229">
        <v>2.9751999999999997E-2</v>
      </c>
      <c r="AQ21" s="1346">
        <v>-1.1199999999999998E-4</v>
      </c>
      <c r="AR21" s="1230">
        <v>43.33</v>
      </c>
      <c r="AS21" s="1229">
        <v>3.0015999999999998E-2</v>
      </c>
      <c r="AT21" s="1346">
        <v>4.7200000000000003E-4</v>
      </c>
      <c r="AU21" s="1230">
        <v>42.55</v>
      </c>
      <c r="AV21" s="1229">
        <v>2.9463999999999997E-2</v>
      </c>
      <c r="AW21" s="1346">
        <v>1.016E-3</v>
      </c>
      <c r="AX21" s="1230">
        <v>43.24</v>
      </c>
      <c r="AY21" s="1229">
        <v>2.9927999999999996E-2</v>
      </c>
      <c r="AZ21" s="1346">
        <v>1.3679999999999999E-3</v>
      </c>
      <c r="BA21" s="1230">
        <v>45.16</v>
      </c>
      <c r="BB21" s="1229">
        <v>3.1264E-2</v>
      </c>
      <c r="BC21" s="1346">
        <v>1.2800000000000001E-3</v>
      </c>
      <c r="BD21" s="1230">
        <v>46.41</v>
      </c>
      <c r="BE21" s="1229">
        <v>3.2127999999999997E-2</v>
      </c>
      <c r="BF21" s="1346">
        <v>1.2800000000000001E-3</v>
      </c>
      <c r="BG21" s="1230">
        <v>47.16</v>
      </c>
      <c r="BH21" s="1229">
        <v>3.2648000000000003E-2</v>
      </c>
      <c r="BI21" s="1346">
        <v>1.3360000000000002E-3</v>
      </c>
      <c r="BJ21" s="1230">
        <v>48.29</v>
      </c>
      <c r="BK21" s="1229">
        <v>3.3432000000000003E-2</v>
      </c>
      <c r="BL21" s="1346">
        <v>1.248E-3</v>
      </c>
      <c r="BM21" s="1230">
        <v>45.58</v>
      </c>
      <c r="BN21" s="1229">
        <v>3.1551999999999997E-2</v>
      </c>
      <c r="BO21" s="1346">
        <v>1.2720000000000001E-3</v>
      </c>
      <c r="BP21" s="1230">
        <v>46.03</v>
      </c>
      <c r="BQ21" s="1229">
        <v>3.1863999999999996E-2</v>
      </c>
      <c r="BR21" s="1346">
        <v>1.304E-3</v>
      </c>
      <c r="BS21" s="1230">
        <v>46.78</v>
      </c>
      <c r="BT21" s="1229">
        <v>3.2384000000000003E-2</v>
      </c>
      <c r="BU21" s="1346">
        <v>1.2800000000000001E-3</v>
      </c>
      <c r="BV21" s="1230">
        <v>47.23</v>
      </c>
      <c r="BW21" s="1229">
        <v>3.2695999999999996E-2</v>
      </c>
      <c r="BX21" s="1346">
        <v>1.2800000000000001E-3</v>
      </c>
      <c r="BY21" s="1230">
        <v>45.17</v>
      </c>
      <c r="BZ21" s="1229">
        <v>3.1272000000000001E-2</v>
      </c>
      <c r="CA21" s="1346">
        <v>1.256E-3</v>
      </c>
    </row>
    <row r="22" spans="1:79" s="1227" customFormat="1" ht="13.8" thickBot="1">
      <c r="A22" s="1809"/>
      <c r="B22" s="1810"/>
      <c r="C22" s="1812"/>
      <c r="D22" s="1805" t="s">
        <v>22</v>
      </c>
      <c r="E22" s="1806"/>
      <c r="F22" s="1799"/>
      <c r="G22" s="1800"/>
      <c r="H22" s="1849">
        <v>0.4</v>
      </c>
      <c r="I22" s="1850"/>
      <c r="J22" s="1851"/>
      <c r="K22" s="1849">
        <v>0.4</v>
      </c>
      <c r="L22" s="1850"/>
      <c r="M22" s="1851"/>
      <c r="N22" s="1849">
        <v>0.4</v>
      </c>
      <c r="O22" s="1850"/>
      <c r="P22" s="1851"/>
      <c r="Q22" s="1849">
        <v>0.4</v>
      </c>
      <c r="R22" s="1850"/>
      <c r="S22" s="1851"/>
      <c r="T22" s="1849">
        <v>0.40500000000000003</v>
      </c>
      <c r="U22" s="1850"/>
      <c r="V22" s="1851"/>
      <c r="W22" s="1849">
        <v>0.40500000000000003</v>
      </c>
      <c r="X22" s="1850"/>
      <c r="Y22" s="1851"/>
      <c r="Z22" s="1849">
        <v>0.40500000000000003</v>
      </c>
      <c r="AA22" s="1850"/>
      <c r="AB22" s="1851"/>
      <c r="AC22" s="1849">
        <v>0.40500000000000003</v>
      </c>
      <c r="AD22" s="1850"/>
      <c r="AE22" s="1851"/>
      <c r="AF22" s="1849">
        <v>0.4</v>
      </c>
      <c r="AG22" s="1850"/>
      <c r="AH22" s="1851"/>
      <c r="AI22" s="1849">
        <v>0.4</v>
      </c>
      <c r="AJ22" s="1850"/>
      <c r="AK22" s="1851"/>
      <c r="AL22" s="1849">
        <v>0.4</v>
      </c>
      <c r="AM22" s="1850"/>
      <c r="AN22" s="1851"/>
      <c r="AO22" s="1849">
        <v>0.4</v>
      </c>
      <c r="AP22" s="1850"/>
      <c r="AQ22" s="1851"/>
      <c r="AR22" s="1849">
        <v>0.4</v>
      </c>
      <c r="AS22" s="1850"/>
      <c r="AT22" s="1851"/>
      <c r="AU22" s="1849">
        <v>0.4</v>
      </c>
      <c r="AV22" s="1850"/>
      <c r="AW22" s="1851"/>
      <c r="AX22" s="1849">
        <v>0.4</v>
      </c>
      <c r="AY22" s="1850"/>
      <c r="AZ22" s="1851"/>
      <c r="BA22" s="1849">
        <v>0.4</v>
      </c>
      <c r="BB22" s="1850"/>
      <c r="BC22" s="1851"/>
      <c r="BD22" s="1849">
        <v>0.4</v>
      </c>
      <c r="BE22" s="1850"/>
      <c r="BF22" s="1851"/>
      <c r="BG22" s="1849">
        <v>0.4</v>
      </c>
      <c r="BH22" s="1850"/>
      <c r="BI22" s="1851"/>
      <c r="BJ22" s="1849">
        <v>0.4</v>
      </c>
      <c r="BK22" s="1850"/>
      <c r="BL22" s="1851"/>
      <c r="BM22" s="1849">
        <v>0.4</v>
      </c>
      <c r="BN22" s="1850"/>
      <c r="BO22" s="1851"/>
      <c r="BP22" s="1849">
        <v>0.4</v>
      </c>
      <c r="BQ22" s="1850"/>
      <c r="BR22" s="1851"/>
      <c r="BS22" s="1849">
        <v>0.4</v>
      </c>
      <c r="BT22" s="1850"/>
      <c r="BU22" s="1851"/>
      <c r="BV22" s="1849">
        <v>0.4</v>
      </c>
      <c r="BW22" s="1850"/>
      <c r="BX22" s="1851"/>
      <c r="BY22" s="1849">
        <v>0.4</v>
      </c>
      <c r="BZ22" s="1850"/>
      <c r="CA22" s="1851"/>
    </row>
    <row r="23" spans="1:79" s="1227" customFormat="1">
      <c r="A23" s="1807" t="s">
        <v>49</v>
      </c>
      <c r="B23" s="1808"/>
      <c r="C23" s="1811"/>
      <c r="D23" s="1803" t="s">
        <v>18</v>
      </c>
      <c r="E23" s="1804"/>
      <c r="F23" s="1797"/>
      <c r="G23" s="1798"/>
      <c r="H23" s="1230">
        <v>52.48</v>
      </c>
      <c r="I23" s="1229">
        <v>3.6359999999999996E-2</v>
      </c>
      <c r="J23" s="1346">
        <v>-3.1199999999999999E-4</v>
      </c>
      <c r="K23" s="1230">
        <v>43.18</v>
      </c>
      <c r="L23" s="1229">
        <v>2.9912000000000001E-2</v>
      </c>
      <c r="M23" s="1346">
        <v>-4.7200000000000003E-4</v>
      </c>
      <c r="N23" s="1230">
        <v>52.94</v>
      </c>
      <c r="O23" s="1229">
        <v>3.6671999999999996E-2</v>
      </c>
      <c r="P23" s="1346">
        <v>-6.1600000000000001E-4</v>
      </c>
      <c r="Q23" s="1230">
        <v>48.19</v>
      </c>
      <c r="R23" s="1229">
        <v>3.3375999999999996E-2</v>
      </c>
      <c r="S23" s="1346">
        <v>-7.6800000000000002E-4</v>
      </c>
      <c r="T23" s="1230">
        <v>49.51</v>
      </c>
      <c r="U23" s="1229">
        <v>3.4296E-2</v>
      </c>
      <c r="V23" s="1346">
        <v>-7.0399999999999998E-4</v>
      </c>
      <c r="W23" s="1230">
        <v>50.64</v>
      </c>
      <c r="X23" s="1229">
        <v>3.508E-2</v>
      </c>
      <c r="Y23" s="1346">
        <v>-6.4800000000000003E-4</v>
      </c>
      <c r="Z23" s="1230">
        <v>44.75</v>
      </c>
      <c r="AA23" s="1229">
        <v>3.0992000000000002E-2</v>
      </c>
      <c r="AB23" s="1346">
        <v>-7.36E-4</v>
      </c>
      <c r="AC23" s="1230">
        <v>53.99</v>
      </c>
      <c r="AD23" s="1229">
        <v>3.7392000000000002E-2</v>
      </c>
      <c r="AE23" s="1346">
        <v>-8.7199999999999995E-4</v>
      </c>
      <c r="AF23" s="1230">
        <v>45.71</v>
      </c>
      <c r="AG23" s="1229">
        <v>3.1495999999999996E-2</v>
      </c>
      <c r="AH23" s="1346">
        <v>-1.0319999999999999E-3</v>
      </c>
      <c r="AI23" s="1230">
        <v>57.91</v>
      </c>
      <c r="AJ23" s="1229">
        <v>3.9903999999999995E-2</v>
      </c>
      <c r="AK23" s="1346">
        <v>-1.1919999999999999E-3</v>
      </c>
      <c r="AL23" s="1230">
        <v>55.17</v>
      </c>
      <c r="AM23" s="1229">
        <v>3.8016000000000001E-2</v>
      </c>
      <c r="AN23" s="1346">
        <v>-1.0400000000000001E-3</v>
      </c>
      <c r="AO23" s="1230">
        <v>42.7</v>
      </c>
      <c r="AP23" s="1229">
        <v>2.9432E-2</v>
      </c>
      <c r="AQ23" s="1346">
        <v>-3.2000000000000003E-4</v>
      </c>
      <c r="AR23" s="1230">
        <v>52.74</v>
      </c>
      <c r="AS23" s="1229">
        <v>3.6352000000000002E-2</v>
      </c>
      <c r="AT23" s="1346">
        <v>-3.5200000000000005E-4</v>
      </c>
      <c r="AU23" s="1230">
        <v>51.11</v>
      </c>
      <c r="AV23" s="1229">
        <v>3.5224000000000005E-2</v>
      </c>
      <c r="AW23" s="1346">
        <v>-6.3199999999999997E-4</v>
      </c>
      <c r="AX23" s="1230">
        <v>42.75</v>
      </c>
      <c r="AY23" s="1229">
        <v>2.9463999999999997E-2</v>
      </c>
      <c r="AZ23" s="1346">
        <v>-6.7999999999999994E-4</v>
      </c>
      <c r="BA23" s="1230">
        <v>52.18</v>
      </c>
      <c r="BB23" s="1229">
        <v>3.5959999999999999E-2</v>
      </c>
      <c r="BC23" s="1346">
        <v>-7.2800000000000002E-4</v>
      </c>
      <c r="BD23" s="1230">
        <v>55.1</v>
      </c>
      <c r="BE23" s="1229">
        <v>3.7975999999999996E-2</v>
      </c>
      <c r="BF23" s="1346">
        <v>-7.1999999999999994E-4</v>
      </c>
      <c r="BG23" s="1230">
        <v>46.51</v>
      </c>
      <c r="BH23" s="1229">
        <v>3.2055999999999994E-2</v>
      </c>
      <c r="BI23" s="1346">
        <v>-7.0399999999999998E-4</v>
      </c>
      <c r="BJ23" s="1230">
        <v>58.15</v>
      </c>
      <c r="BK23" s="1229">
        <v>4.0079999999999998E-2</v>
      </c>
      <c r="BL23" s="1346">
        <v>-7.6000000000000004E-4</v>
      </c>
      <c r="BM23" s="1230">
        <v>54.8</v>
      </c>
      <c r="BN23" s="1229">
        <v>3.7768000000000003E-2</v>
      </c>
      <c r="BO23" s="1346">
        <v>-7.1999999999999994E-4</v>
      </c>
      <c r="BP23" s="1230">
        <v>45.03</v>
      </c>
      <c r="BQ23" s="1229">
        <v>3.1032000000000001E-2</v>
      </c>
      <c r="BR23" s="1346">
        <v>-7.4399999999999998E-4</v>
      </c>
      <c r="BS23" s="1230">
        <v>54.38</v>
      </c>
      <c r="BT23" s="1229">
        <v>3.7480000000000006E-2</v>
      </c>
      <c r="BU23" s="1346">
        <v>-7.2800000000000002E-4</v>
      </c>
      <c r="BV23" s="1230">
        <v>58.39</v>
      </c>
      <c r="BW23" s="1229">
        <v>4.0248000000000006E-2</v>
      </c>
      <c r="BX23" s="1346">
        <v>-7.1999999999999994E-4</v>
      </c>
      <c r="BY23" s="1230">
        <v>44.85</v>
      </c>
      <c r="BZ23" s="1229">
        <v>3.0911999999999999E-2</v>
      </c>
      <c r="CA23" s="1346">
        <v>-7.1999999999999994E-4</v>
      </c>
    </row>
    <row r="24" spans="1:79" s="1227" customFormat="1" ht="13.8" thickBot="1">
      <c r="A24" s="1809"/>
      <c r="B24" s="1810"/>
      <c r="C24" s="1812"/>
      <c r="D24" s="1805" t="s">
        <v>22</v>
      </c>
      <c r="E24" s="1806"/>
      <c r="F24" s="1799"/>
      <c r="G24" s="1800"/>
      <c r="H24" s="1849">
        <v>0.4</v>
      </c>
      <c r="I24" s="1850"/>
      <c r="J24" s="1851"/>
      <c r="K24" s="1849">
        <v>0.4</v>
      </c>
      <c r="L24" s="1850"/>
      <c r="M24" s="1851"/>
      <c r="N24" s="1849">
        <v>0.4</v>
      </c>
      <c r="O24" s="1850"/>
      <c r="P24" s="1851"/>
      <c r="Q24" s="1849">
        <v>0.4</v>
      </c>
      <c r="R24" s="1850"/>
      <c r="S24" s="1851"/>
      <c r="T24" s="1849">
        <v>0.4</v>
      </c>
      <c r="U24" s="1850"/>
      <c r="V24" s="1851"/>
      <c r="W24" s="1849">
        <v>0.4</v>
      </c>
      <c r="X24" s="1850"/>
      <c r="Y24" s="1851"/>
      <c r="Z24" s="1849">
        <v>0.4</v>
      </c>
      <c r="AA24" s="1850"/>
      <c r="AB24" s="1851"/>
      <c r="AC24" s="1849">
        <v>0.4</v>
      </c>
      <c r="AD24" s="1850"/>
      <c r="AE24" s="1851"/>
      <c r="AF24" s="1849">
        <v>0.39800000000000002</v>
      </c>
      <c r="AG24" s="1850"/>
      <c r="AH24" s="1851"/>
      <c r="AI24" s="1849">
        <v>0.39800000000000002</v>
      </c>
      <c r="AJ24" s="1850"/>
      <c r="AK24" s="1851"/>
      <c r="AL24" s="1849">
        <v>0.39800000000000002</v>
      </c>
      <c r="AM24" s="1850"/>
      <c r="AN24" s="1851"/>
      <c r="AO24" s="1849">
        <v>0.39800000000000002</v>
      </c>
      <c r="AP24" s="1850"/>
      <c r="AQ24" s="1851"/>
      <c r="AR24" s="1849">
        <v>0.39800000000000002</v>
      </c>
      <c r="AS24" s="1850"/>
      <c r="AT24" s="1851"/>
      <c r="AU24" s="1849">
        <v>0.39800000000000002</v>
      </c>
      <c r="AV24" s="1850"/>
      <c r="AW24" s="1851"/>
      <c r="AX24" s="1849">
        <v>0.39800000000000002</v>
      </c>
      <c r="AY24" s="1850"/>
      <c r="AZ24" s="1851"/>
      <c r="BA24" s="1849">
        <v>0.39800000000000002</v>
      </c>
      <c r="BB24" s="1850"/>
      <c r="BC24" s="1851"/>
      <c r="BD24" s="1849">
        <v>0.39800000000000002</v>
      </c>
      <c r="BE24" s="1850"/>
      <c r="BF24" s="1851"/>
      <c r="BG24" s="1849">
        <v>0.39800000000000002</v>
      </c>
      <c r="BH24" s="1850"/>
      <c r="BI24" s="1851"/>
      <c r="BJ24" s="1849">
        <v>0.39800000000000002</v>
      </c>
      <c r="BK24" s="1850"/>
      <c r="BL24" s="1851"/>
      <c r="BM24" s="1849">
        <v>0.39800000000000002</v>
      </c>
      <c r="BN24" s="1850"/>
      <c r="BO24" s="1851"/>
      <c r="BP24" s="1849">
        <v>0.39800000000000002</v>
      </c>
      <c r="BQ24" s="1850"/>
      <c r="BR24" s="1851"/>
      <c r="BS24" s="1849">
        <v>0.39800000000000002</v>
      </c>
      <c r="BT24" s="1850"/>
      <c r="BU24" s="1851"/>
      <c r="BV24" s="1849">
        <v>0.39800000000000002</v>
      </c>
      <c r="BW24" s="1850"/>
      <c r="BX24" s="1851"/>
      <c r="BY24" s="1849">
        <v>0.39800000000000002</v>
      </c>
      <c r="BZ24" s="1850"/>
      <c r="CA24" s="1851"/>
    </row>
    <row r="25" spans="1:79" s="1227" customFormat="1">
      <c r="A25" s="1707" t="s">
        <v>25</v>
      </c>
      <c r="B25" s="1707"/>
      <c r="C25" s="1708"/>
      <c r="D25" s="1900" t="s">
        <v>17</v>
      </c>
      <c r="E25" s="1901"/>
      <c r="F25" s="1901"/>
      <c r="G25" s="1902"/>
      <c r="H25" s="1399" t="s">
        <v>185</v>
      </c>
      <c r="I25" s="1398" t="s">
        <v>185</v>
      </c>
      <c r="J25" s="1397" t="s">
        <v>185</v>
      </c>
      <c r="K25" s="1399" t="s">
        <v>185</v>
      </c>
      <c r="L25" s="1398" t="s">
        <v>185</v>
      </c>
      <c r="M25" s="1397" t="s">
        <v>185</v>
      </c>
      <c r="N25" s="1399" t="s">
        <v>185</v>
      </c>
      <c r="O25" s="1398" t="s">
        <v>185</v>
      </c>
      <c r="P25" s="1397" t="s">
        <v>185</v>
      </c>
      <c r="Q25" s="1399" t="s">
        <v>185</v>
      </c>
      <c r="R25" s="1398" t="s">
        <v>185</v>
      </c>
      <c r="S25" s="1397" t="s">
        <v>185</v>
      </c>
      <c r="T25" s="1399" t="s">
        <v>185</v>
      </c>
      <c r="U25" s="1398" t="s">
        <v>185</v>
      </c>
      <c r="V25" s="1397" t="s">
        <v>185</v>
      </c>
      <c r="W25" s="1399" t="s">
        <v>185</v>
      </c>
      <c r="X25" s="1398" t="s">
        <v>185</v>
      </c>
      <c r="Y25" s="1397" t="s">
        <v>185</v>
      </c>
      <c r="Z25" s="1399" t="s">
        <v>185</v>
      </c>
      <c r="AA25" s="1398" t="s">
        <v>185</v>
      </c>
      <c r="AB25" s="1397" t="s">
        <v>185</v>
      </c>
      <c r="AC25" s="1399" t="s">
        <v>185</v>
      </c>
      <c r="AD25" s="1398" t="s">
        <v>185</v>
      </c>
      <c r="AE25" s="1397" t="s">
        <v>185</v>
      </c>
      <c r="AF25" s="1399" t="s">
        <v>185</v>
      </c>
      <c r="AG25" s="1398" t="s">
        <v>185</v>
      </c>
      <c r="AH25" s="1397" t="s">
        <v>185</v>
      </c>
      <c r="AI25" s="1399" t="s">
        <v>185</v>
      </c>
      <c r="AJ25" s="1398" t="s">
        <v>185</v>
      </c>
      <c r="AK25" s="1397" t="s">
        <v>185</v>
      </c>
      <c r="AL25" s="1399" t="s">
        <v>185</v>
      </c>
      <c r="AM25" s="1398" t="s">
        <v>185</v>
      </c>
      <c r="AN25" s="1397" t="s">
        <v>185</v>
      </c>
      <c r="AO25" s="1399" t="s">
        <v>185</v>
      </c>
      <c r="AP25" s="1398" t="s">
        <v>185</v>
      </c>
      <c r="AQ25" s="1397" t="s">
        <v>185</v>
      </c>
      <c r="AR25" s="1399" t="s">
        <v>185</v>
      </c>
      <c r="AS25" s="1398" t="s">
        <v>185</v>
      </c>
      <c r="AT25" s="1397" t="s">
        <v>185</v>
      </c>
      <c r="AU25" s="1399" t="s">
        <v>185</v>
      </c>
      <c r="AV25" s="1398" t="s">
        <v>185</v>
      </c>
      <c r="AW25" s="1397" t="s">
        <v>185</v>
      </c>
      <c r="AX25" s="1399" t="s">
        <v>185</v>
      </c>
      <c r="AY25" s="1398" t="s">
        <v>185</v>
      </c>
      <c r="AZ25" s="1397" t="s">
        <v>185</v>
      </c>
      <c r="BA25" s="1399" t="s">
        <v>185</v>
      </c>
      <c r="BB25" s="1398" t="s">
        <v>185</v>
      </c>
      <c r="BC25" s="1397" t="s">
        <v>185</v>
      </c>
      <c r="BD25" s="1399" t="s">
        <v>185</v>
      </c>
      <c r="BE25" s="1398" t="s">
        <v>185</v>
      </c>
      <c r="BF25" s="1397" t="s">
        <v>185</v>
      </c>
      <c r="BG25" s="1399" t="s">
        <v>185</v>
      </c>
      <c r="BH25" s="1398" t="s">
        <v>185</v>
      </c>
      <c r="BI25" s="1397" t="s">
        <v>185</v>
      </c>
      <c r="BJ25" s="1399" t="s">
        <v>185</v>
      </c>
      <c r="BK25" s="1398" t="s">
        <v>185</v>
      </c>
      <c r="BL25" s="1397" t="s">
        <v>185</v>
      </c>
      <c r="BM25" s="1399" t="s">
        <v>185</v>
      </c>
      <c r="BN25" s="1398" t="s">
        <v>185</v>
      </c>
      <c r="BO25" s="1397" t="s">
        <v>185</v>
      </c>
      <c r="BP25" s="1399" t="s">
        <v>185</v>
      </c>
      <c r="BQ25" s="1398" t="s">
        <v>185</v>
      </c>
      <c r="BR25" s="1397" t="s">
        <v>185</v>
      </c>
      <c r="BS25" s="1399" t="s">
        <v>185</v>
      </c>
      <c r="BT25" s="1398" t="s">
        <v>185</v>
      </c>
      <c r="BU25" s="1397" t="s">
        <v>185</v>
      </c>
      <c r="BV25" s="1399" t="s">
        <v>185</v>
      </c>
      <c r="BW25" s="1398" t="s">
        <v>185</v>
      </c>
      <c r="BX25" s="1397" t="s">
        <v>185</v>
      </c>
      <c r="BY25" s="1399" t="s">
        <v>185</v>
      </c>
      <c r="BZ25" s="1398" t="s">
        <v>185</v>
      </c>
      <c r="CA25" s="1397" t="s">
        <v>185</v>
      </c>
    </row>
    <row r="26" spans="1:79" ht="13.8" thickBot="1">
      <c r="A26" s="1709"/>
      <c r="B26" s="1709"/>
      <c r="C26" s="1710"/>
      <c r="D26" s="1713" t="s">
        <v>19</v>
      </c>
      <c r="E26" s="1714"/>
      <c r="F26" s="1714"/>
      <c r="G26" s="1790"/>
      <c r="H26" s="1396">
        <v>432.81</v>
      </c>
      <c r="I26" s="1395">
        <v>7.3219440000000002</v>
      </c>
      <c r="J26" s="1394">
        <v>2.7599039999999997</v>
      </c>
      <c r="K26" s="1396">
        <v>434.86</v>
      </c>
      <c r="L26" s="1395">
        <v>7.3347119999999997</v>
      </c>
      <c r="M26" s="1394">
        <v>2.8321439999999996</v>
      </c>
      <c r="N26" s="1396">
        <v>432.34000000000003</v>
      </c>
      <c r="O26" s="1395">
        <v>7.2521200000000015</v>
      </c>
      <c r="P26" s="1394">
        <v>2.8260240000000003</v>
      </c>
      <c r="Q26" s="1396">
        <v>444.89</v>
      </c>
      <c r="R26" s="1395">
        <v>7.4440799999999996</v>
      </c>
      <c r="S26" s="1394">
        <v>2.8378639999999997</v>
      </c>
      <c r="T26" s="1396">
        <v>476.18</v>
      </c>
      <c r="U26" s="1395">
        <v>7.9778719999999996</v>
      </c>
      <c r="V26" s="1394">
        <v>2.9917439999999997</v>
      </c>
      <c r="W26" s="1396">
        <v>490.23</v>
      </c>
      <c r="X26" s="1395">
        <v>8.273848000000001</v>
      </c>
      <c r="Y26" s="1394">
        <v>2.9167920000000001</v>
      </c>
      <c r="Z26" s="1396">
        <v>506.24</v>
      </c>
      <c r="AA26" s="1395">
        <v>8.5263679999999997</v>
      </c>
      <c r="AB26" s="1394">
        <v>3.0624160000000002</v>
      </c>
      <c r="AC26" s="1396">
        <v>519.09999999999991</v>
      </c>
      <c r="AD26" s="1395">
        <v>8.7558720000000001</v>
      </c>
      <c r="AE26" s="1394">
        <v>3.0995440000000007</v>
      </c>
      <c r="AF26" s="1396">
        <v>505.91999999999996</v>
      </c>
      <c r="AG26" s="1395">
        <v>8.6053919999999984</v>
      </c>
      <c r="AH26" s="1394">
        <v>2.9510480000000001</v>
      </c>
      <c r="AI26" s="1396">
        <v>507.02</v>
      </c>
      <c r="AJ26" s="1395">
        <v>8.6167599999999993</v>
      </c>
      <c r="AK26" s="1394">
        <v>2.8700799999999997</v>
      </c>
      <c r="AL26" s="1396">
        <v>493.28</v>
      </c>
      <c r="AM26" s="1395">
        <v>8.4228240000000003</v>
      </c>
      <c r="AN26" s="1394">
        <v>2.6767599999999998</v>
      </c>
      <c r="AO26" s="1396">
        <v>500.19</v>
      </c>
      <c r="AP26" s="1395">
        <v>8.508184</v>
      </c>
      <c r="AQ26" s="1394">
        <v>2.906968</v>
      </c>
      <c r="AR26" s="1396">
        <v>514.84</v>
      </c>
      <c r="AS26" s="1395">
        <v>8.7089679999999987</v>
      </c>
      <c r="AT26" s="1394">
        <v>3.1131199999999994</v>
      </c>
      <c r="AU26" s="1396">
        <v>519.49</v>
      </c>
      <c r="AV26" s="1395">
        <v>8.7640879999999992</v>
      </c>
      <c r="AW26" s="1394">
        <v>3.1015840000000003</v>
      </c>
      <c r="AX26" s="1396">
        <v>556.28</v>
      </c>
      <c r="AY26" s="1395">
        <v>9.3021919999999998</v>
      </c>
      <c r="AZ26" s="1394">
        <v>3.4022880000000004</v>
      </c>
      <c r="BA26" s="1396">
        <v>549.28</v>
      </c>
      <c r="BB26" s="1395">
        <v>9.2646240000000013</v>
      </c>
      <c r="BC26" s="1394">
        <v>3.1555520000000001</v>
      </c>
      <c r="BD26" s="1396">
        <v>569.54999999999995</v>
      </c>
      <c r="BE26" s="1395">
        <v>9.5871040000000001</v>
      </c>
      <c r="BF26" s="1394">
        <v>3.3085599999999999</v>
      </c>
      <c r="BG26" s="1396">
        <v>548.66999999999996</v>
      </c>
      <c r="BH26" s="1395">
        <v>9.277704</v>
      </c>
      <c r="BI26" s="1394">
        <v>3.084832</v>
      </c>
      <c r="BJ26" s="1396">
        <v>558.13</v>
      </c>
      <c r="BK26" s="1395">
        <v>9.3869120000000006</v>
      </c>
      <c r="BL26" s="1394">
        <v>3.2632879999999997</v>
      </c>
      <c r="BM26" s="1396">
        <v>548.56999999999994</v>
      </c>
      <c r="BN26" s="1395">
        <v>9.2063199999999998</v>
      </c>
      <c r="BO26" s="1394">
        <v>3.2537519999999995</v>
      </c>
      <c r="BP26" s="1396">
        <v>513.30999999999995</v>
      </c>
      <c r="BQ26" s="1395">
        <v>8.6682959999999998</v>
      </c>
      <c r="BR26" s="1394">
        <v>3.0631599999999999</v>
      </c>
      <c r="BS26" s="1396">
        <v>486.14</v>
      </c>
      <c r="BT26" s="1395">
        <v>8.1824640000000013</v>
      </c>
      <c r="BU26" s="1394">
        <v>2.8519519999999998</v>
      </c>
      <c r="BV26" s="1396">
        <v>466.64</v>
      </c>
      <c r="BW26" s="1395">
        <v>7.8191440000000005</v>
      </c>
      <c r="BX26" s="1394">
        <v>2.8385600000000002</v>
      </c>
      <c r="BY26" s="1396">
        <v>453.23</v>
      </c>
      <c r="BZ26" s="1395">
        <v>7.5749839999999997</v>
      </c>
      <c r="CA26" s="1394">
        <v>2.8131360000000001</v>
      </c>
    </row>
    <row r="27" spans="1:79" ht="12.75" customHeight="1">
      <c r="A27" s="1393" t="s">
        <v>20</v>
      </c>
      <c r="B27" s="1219" t="s">
        <v>423</v>
      </c>
      <c r="C27" s="1342">
        <f>(I8+L8+O8+R8+U8+X8+AA8+AD8+AG8+AJ8+AM8+AP8+AS8+AV8+AY8+BB8+BE8+BH8+BK8+BN8+BQ8+BT8+BW8+BZ8)/SQRT((I8+L8+O8+R8+U8+X8+AA8+AD8+AG8+AJ8+AM8+AP8+AS8+AV8+AY8+BB8+BE8+BH8+BK8+BN8+BQ8+BT8+BW8+BZ8)^2+(J8+M8+P8+S8+V8+Y8+AB8+AE8+AH8+AK8+AN8+AQ8+AT8+AW8+BC8+AZ8+BF8+BI8+BL8+BO8+BR8+BU8+BX8+CA8)^2)</f>
        <v>0.9210126878366135</v>
      </c>
      <c r="D27" s="1392" t="s">
        <v>422</v>
      </c>
      <c r="E27" s="1880">
        <f>(J8+M8+P8+S8+V8+Y8+AB8+AE8+AH8+AK8+AN8+AQ8+AT8+AW8+BC8+AZ8+BF8+BI8+BL8+BO8+BR8+BU8+BX8+CA8)/(I8+L8+O8+R8+U8+X8+AA8+AD8+AG8+AJ8+AM8+AP8+AS8+AV8+AY8+BB8+BE8+BH8+BK8+BN8+BQ8+BT8+BW8+BZ8)</f>
        <v>0.42293942583971733</v>
      </c>
      <c r="F27" s="1880"/>
      <c r="G27" s="1254"/>
      <c r="H27" s="1220"/>
      <c r="I27" s="1390"/>
      <c r="J27" s="1391"/>
      <c r="K27" s="1219"/>
      <c r="L27" s="1390"/>
      <c r="M27" s="1217"/>
      <c r="N27" s="1220"/>
      <c r="O27" s="1390"/>
      <c r="P27" s="1391"/>
      <c r="Q27" s="1220"/>
      <c r="R27" s="1390"/>
      <c r="S27" s="1391"/>
      <c r="T27" s="1220"/>
      <c r="U27" s="1390"/>
      <c r="V27" s="1391"/>
      <c r="W27" s="1220"/>
      <c r="X27" s="1390"/>
      <c r="Y27" s="1391"/>
      <c r="Z27" s="1219"/>
      <c r="AA27" s="1390"/>
      <c r="AB27" s="1217"/>
      <c r="AC27" s="1890"/>
      <c r="AD27" s="1880"/>
      <c r="AE27" s="1340"/>
      <c r="AF27" s="1890"/>
      <c r="AG27" s="1880"/>
      <c r="AH27" s="1340"/>
      <c r="AI27" s="1890"/>
      <c r="AJ27" s="1880"/>
      <c r="AK27" s="1340"/>
      <c r="AL27" s="1890"/>
      <c r="AM27" s="1880"/>
      <c r="AN27" s="1340"/>
      <c r="AO27" s="1880"/>
      <c r="AP27" s="1880"/>
      <c r="AQ27" s="1254"/>
      <c r="AR27" s="1890"/>
      <c r="AS27" s="1880"/>
      <c r="AT27" s="1340"/>
      <c r="AU27" s="1890"/>
      <c r="AV27" s="1880"/>
      <c r="AW27" s="1340"/>
      <c r="AX27" s="1890"/>
      <c r="AY27" s="1880"/>
      <c r="AZ27" s="1340"/>
      <c r="BA27" s="1341"/>
      <c r="BB27" s="1254"/>
      <c r="BC27" s="1340"/>
      <c r="BD27" s="1254"/>
      <c r="BE27" s="1254"/>
      <c r="BF27" s="1340"/>
      <c r="BG27" s="1341"/>
      <c r="BH27" s="1254"/>
      <c r="BI27" s="1340"/>
      <c r="BJ27" s="1341"/>
      <c r="BK27" s="1254"/>
      <c r="BL27" s="1340"/>
      <c r="BM27" s="1341"/>
      <c r="BN27" s="1254"/>
      <c r="BO27" s="1340"/>
      <c r="BP27" s="1341"/>
      <c r="BQ27" s="1254"/>
      <c r="BR27" s="1340"/>
      <c r="BS27" s="1254"/>
      <c r="BT27" s="1254"/>
      <c r="BU27" s="1340"/>
      <c r="BV27" s="1254"/>
      <c r="BW27" s="1254"/>
      <c r="BX27" s="1254"/>
      <c r="BY27" s="1341"/>
      <c r="BZ27" s="1254"/>
      <c r="CA27" s="1340"/>
    </row>
    <row r="28" spans="1:79" ht="13.5" customHeight="1" thickBot="1">
      <c r="A28" s="1389" t="s">
        <v>24</v>
      </c>
      <c r="B28" s="1388" t="s">
        <v>421</v>
      </c>
      <c r="C28" s="1339">
        <f>(I15+L15+O15+R15+U15+X15+AA15+AD15+AG15+AJ15+AM15+AP15+AS15+AV15+AY15+BB15+BE15+BH15+BK15+BN15+BQ15+BT15+BW15+BZ15)/SQRT((I15+L15+O15+R15+U15+X15+AA15+AD15+AG15+AJ15+AM15+AP15+AS15+AV15+AY15+BB15+BE15+BH15+BK15+BN15+BQ15+BT15+BW15+BZ15)^2+(J15+M15+P15+S15+V15+Y15+AB15+AE15+AH15+AK15+AN15+AQ15+AT15+AW15+BC15+AZ15+BF15+BI15+BL15+BO15+BR15+BU15+BX15+CA15)^2)</f>
        <v>0.95667690305948783</v>
      </c>
      <c r="D28" s="1387" t="s">
        <v>420</v>
      </c>
      <c r="E28" s="1881">
        <f>(J15+M15+P15+S15+V15+Y15+AB15+AE15+AH15+AK15+AN15+AQ15+AT15+AW15+BC15+AZ15+BF15+BI15+BL15+BO15+BR15+BU15+BX15+CA15)/(I15+L15+O15+R15+U15+X15+AA15+AD15+AG15+AJ15+AM15+AP15+AS15+AV15+AY15+BB15+BE15+BH15+BK15+BN15+BQ15+BT15+BW15+BZ15)</f>
        <v>0.3043364830549018</v>
      </c>
      <c r="F28" s="1881"/>
      <c r="G28" s="1247"/>
      <c r="H28" s="1216"/>
      <c r="I28" s="1385"/>
      <c r="J28" s="1386"/>
      <c r="K28" s="1215"/>
      <c r="L28" s="1385"/>
      <c r="M28" s="1338"/>
      <c r="N28" s="1216"/>
      <c r="O28" s="1385"/>
      <c r="P28" s="1386"/>
      <c r="Q28" s="1216"/>
      <c r="R28" s="1385"/>
      <c r="S28" s="1386"/>
      <c r="T28" s="1216"/>
      <c r="U28" s="1385"/>
      <c r="V28" s="1386"/>
      <c r="W28" s="1216"/>
      <c r="X28" s="1385"/>
      <c r="Y28" s="1386"/>
      <c r="Z28" s="1215"/>
      <c r="AA28" s="1385"/>
      <c r="AB28" s="1338"/>
      <c r="AC28" s="1384"/>
      <c r="AD28" s="1383"/>
      <c r="AE28" s="1032"/>
      <c r="AF28" s="1384"/>
      <c r="AG28" s="1383"/>
      <c r="AH28" s="1032"/>
      <c r="AI28" s="1384"/>
      <c r="AJ28" s="1383"/>
      <c r="AK28" s="1032"/>
      <c r="AL28" s="1384"/>
      <c r="AM28" s="1383"/>
      <c r="AN28" s="1032"/>
      <c r="AO28" s="1383"/>
      <c r="AP28" s="1383"/>
      <c r="AQ28" s="1247"/>
      <c r="AR28" s="1384"/>
      <c r="AS28" s="1383"/>
      <c r="AT28" s="1032"/>
      <c r="AU28" s="1384"/>
      <c r="AV28" s="1383"/>
      <c r="AW28" s="1032"/>
      <c r="AX28" s="1384"/>
      <c r="AY28" s="1383"/>
      <c r="AZ28" s="1032"/>
      <c r="BA28" s="1337"/>
      <c r="BB28" s="1247"/>
      <c r="BC28" s="1032"/>
      <c r="BD28" s="1247"/>
      <c r="BE28" s="1247"/>
      <c r="BF28" s="1032"/>
      <c r="BG28" s="1337"/>
      <c r="BH28" s="1247"/>
      <c r="BI28" s="1032"/>
      <c r="BJ28" s="1337"/>
      <c r="BK28" s="1247"/>
      <c r="BL28" s="1032"/>
      <c r="BM28" s="1337"/>
      <c r="BN28" s="1247"/>
      <c r="BO28" s="1032"/>
      <c r="BP28" s="1337"/>
      <c r="BQ28" s="1247"/>
      <c r="BR28" s="1032"/>
      <c r="BS28" s="1247"/>
      <c r="BT28" s="1247"/>
      <c r="BU28" s="1032"/>
      <c r="BV28" s="1247"/>
      <c r="BW28" s="1247"/>
      <c r="BX28" s="1247"/>
      <c r="BY28" s="1337"/>
      <c r="BZ28" s="1247"/>
      <c r="CA28" s="1032"/>
    </row>
    <row r="29" spans="1:79">
      <c r="A29" s="1717" t="s">
        <v>28</v>
      </c>
      <c r="B29" s="1718"/>
      <c r="C29" s="1719"/>
      <c r="D29" s="1720" t="s">
        <v>29</v>
      </c>
      <c r="E29" s="1721"/>
      <c r="F29" s="1722" t="s">
        <v>30</v>
      </c>
      <c r="G29" s="1723"/>
      <c r="H29" s="1087" t="s">
        <v>9</v>
      </c>
      <c r="I29" s="1086" t="s">
        <v>10</v>
      </c>
      <c r="J29" s="1085" t="s">
        <v>11</v>
      </c>
      <c r="K29" s="1087" t="s">
        <v>9</v>
      </c>
      <c r="L29" s="1086" t="s">
        <v>10</v>
      </c>
      <c r="M29" s="1085" t="s">
        <v>11</v>
      </c>
      <c r="N29" s="1087" t="s">
        <v>9</v>
      </c>
      <c r="O29" s="1086" t="s">
        <v>10</v>
      </c>
      <c r="P29" s="1085" t="s">
        <v>11</v>
      </c>
      <c r="Q29" s="1087" t="s">
        <v>9</v>
      </c>
      <c r="R29" s="1086" t="s">
        <v>10</v>
      </c>
      <c r="S29" s="1085" t="s">
        <v>11</v>
      </c>
      <c r="T29" s="1087" t="s">
        <v>9</v>
      </c>
      <c r="U29" s="1086" t="s">
        <v>10</v>
      </c>
      <c r="V29" s="1085" t="s">
        <v>11</v>
      </c>
      <c r="W29" s="1087" t="s">
        <v>9</v>
      </c>
      <c r="X29" s="1086" t="s">
        <v>10</v>
      </c>
      <c r="Y29" s="1085" t="s">
        <v>11</v>
      </c>
      <c r="Z29" s="1087" t="s">
        <v>9</v>
      </c>
      <c r="AA29" s="1086" t="s">
        <v>10</v>
      </c>
      <c r="AB29" s="1085" t="s">
        <v>11</v>
      </c>
      <c r="AC29" s="1087" t="s">
        <v>9</v>
      </c>
      <c r="AD29" s="1086" t="s">
        <v>10</v>
      </c>
      <c r="AE29" s="1085" t="s">
        <v>11</v>
      </c>
      <c r="AF29" s="1087" t="s">
        <v>9</v>
      </c>
      <c r="AG29" s="1086" t="s">
        <v>10</v>
      </c>
      <c r="AH29" s="1085" t="s">
        <v>11</v>
      </c>
      <c r="AI29" s="1087" t="s">
        <v>9</v>
      </c>
      <c r="AJ29" s="1086" t="s">
        <v>10</v>
      </c>
      <c r="AK29" s="1085" t="s">
        <v>11</v>
      </c>
      <c r="AL29" s="1087" t="s">
        <v>9</v>
      </c>
      <c r="AM29" s="1086" t="s">
        <v>10</v>
      </c>
      <c r="AN29" s="1085" t="s">
        <v>11</v>
      </c>
      <c r="AO29" s="1087" t="s">
        <v>9</v>
      </c>
      <c r="AP29" s="1086" t="s">
        <v>10</v>
      </c>
      <c r="AQ29" s="1085" t="s">
        <v>11</v>
      </c>
      <c r="AR29" s="1087" t="s">
        <v>9</v>
      </c>
      <c r="AS29" s="1086" t="s">
        <v>10</v>
      </c>
      <c r="AT29" s="1085" t="s">
        <v>11</v>
      </c>
      <c r="AU29" s="1087" t="s">
        <v>9</v>
      </c>
      <c r="AV29" s="1086" t="s">
        <v>10</v>
      </c>
      <c r="AW29" s="1085" t="s">
        <v>11</v>
      </c>
      <c r="AX29" s="1087" t="s">
        <v>9</v>
      </c>
      <c r="AY29" s="1086" t="s">
        <v>10</v>
      </c>
      <c r="AZ29" s="1085" t="s">
        <v>11</v>
      </c>
      <c r="BA29" s="1087" t="s">
        <v>9</v>
      </c>
      <c r="BB29" s="1086" t="s">
        <v>10</v>
      </c>
      <c r="BC29" s="1085" t="s">
        <v>11</v>
      </c>
      <c r="BD29" s="1087" t="s">
        <v>9</v>
      </c>
      <c r="BE29" s="1086" t="s">
        <v>10</v>
      </c>
      <c r="BF29" s="1085" t="s">
        <v>11</v>
      </c>
      <c r="BG29" s="1087" t="s">
        <v>9</v>
      </c>
      <c r="BH29" s="1086" t="s">
        <v>10</v>
      </c>
      <c r="BI29" s="1085" t="s">
        <v>11</v>
      </c>
      <c r="BJ29" s="1087" t="s">
        <v>9</v>
      </c>
      <c r="BK29" s="1086" t="s">
        <v>10</v>
      </c>
      <c r="BL29" s="1085" t="s">
        <v>11</v>
      </c>
      <c r="BM29" s="1087" t="s">
        <v>9</v>
      </c>
      <c r="BN29" s="1086" t="s">
        <v>10</v>
      </c>
      <c r="BO29" s="1085" t="s">
        <v>11</v>
      </c>
      <c r="BP29" s="1087" t="s">
        <v>9</v>
      </c>
      <c r="BQ29" s="1086" t="s">
        <v>10</v>
      </c>
      <c r="BR29" s="1085" t="s">
        <v>11</v>
      </c>
      <c r="BS29" s="1087" t="s">
        <v>9</v>
      </c>
      <c r="BT29" s="1086" t="s">
        <v>10</v>
      </c>
      <c r="BU29" s="1085" t="s">
        <v>11</v>
      </c>
      <c r="BV29" s="1087" t="s">
        <v>9</v>
      </c>
      <c r="BW29" s="1086" t="s">
        <v>10</v>
      </c>
      <c r="BX29" s="1085" t="s">
        <v>11</v>
      </c>
      <c r="BY29" s="1087" t="s">
        <v>9</v>
      </c>
      <c r="BZ29" s="1086" t="s">
        <v>10</v>
      </c>
      <c r="CA29" s="1085" t="s">
        <v>11</v>
      </c>
    </row>
    <row r="30" spans="1:79" ht="13.8" thickBot="1">
      <c r="A30" s="1705" t="s">
        <v>394</v>
      </c>
      <c r="B30" s="1705"/>
      <c r="C30" s="1706"/>
      <c r="D30" s="1084" t="s">
        <v>32</v>
      </c>
      <c r="E30" s="1084" t="s">
        <v>33</v>
      </c>
      <c r="F30" s="1084" t="s">
        <v>32</v>
      </c>
      <c r="G30" s="1083" t="s">
        <v>33</v>
      </c>
      <c r="H30" s="1082" t="s">
        <v>14</v>
      </c>
      <c r="I30" s="1081" t="s">
        <v>15</v>
      </c>
      <c r="J30" s="1080" t="s">
        <v>70</v>
      </c>
      <c r="K30" s="1082" t="s">
        <v>14</v>
      </c>
      <c r="L30" s="1081" t="s">
        <v>15</v>
      </c>
      <c r="M30" s="1080" t="s">
        <v>70</v>
      </c>
      <c r="N30" s="1082" t="s">
        <v>14</v>
      </c>
      <c r="O30" s="1081" t="s">
        <v>15</v>
      </c>
      <c r="P30" s="1080" t="s">
        <v>70</v>
      </c>
      <c r="Q30" s="1082" t="s">
        <v>14</v>
      </c>
      <c r="R30" s="1081" t="s">
        <v>15</v>
      </c>
      <c r="S30" s="1080" t="s">
        <v>70</v>
      </c>
      <c r="T30" s="1082" t="s">
        <v>14</v>
      </c>
      <c r="U30" s="1081" t="s">
        <v>15</v>
      </c>
      <c r="V30" s="1080" t="s">
        <v>70</v>
      </c>
      <c r="W30" s="1082" t="s">
        <v>14</v>
      </c>
      <c r="X30" s="1081" t="s">
        <v>15</v>
      </c>
      <c r="Y30" s="1080" t="s">
        <v>70</v>
      </c>
      <c r="Z30" s="1082" t="s">
        <v>14</v>
      </c>
      <c r="AA30" s="1081" t="s">
        <v>15</v>
      </c>
      <c r="AB30" s="1080" t="s">
        <v>70</v>
      </c>
      <c r="AC30" s="1082" t="s">
        <v>14</v>
      </c>
      <c r="AD30" s="1081" t="s">
        <v>15</v>
      </c>
      <c r="AE30" s="1080" t="s">
        <v>70</v>
      </c>
      <c r="AF30" s="1082" t="s">
        <v>14</v>
      </c>
      <c r="AG30" s="1081" t="s">
        <v>15</v>
      </c>
      <c r="AH30" s="1080" t="s">
        <v>70</v>
      </c>
      <c r="AI30" s="1082" t="s">
        <v>14</v>
      </c>
      <c r="AJ30" s="1081" t="s">
        <v>15</v>
      </c>
      <c r="AK30" s="1080" t="s">
        <v>70</v>
      </c>
      <c r="AL30" s="1082" t="s">
        <v>14</v>
      </c>
      <c r="AM30" s="1081" t="s">
        <v>15</v>
      </c>
      <c r="AN30" s="1080" t="s">
        <v>70</v>
      </c>
      <c r="AO30" s="1082" t="s">
        <v>14</v>
      </c>
      <c r="AP30" s="1081" t="s">
        <v>15</v>
      </c>
      <c r="AQ30" s="1080" t="s">
        <v>70</v>
      </c>
      <c r="AR30" s="1082" t="s">
        <v>14</v>
      </c>
      <c r="AS30" s="1081" t="s">
        <v>15</v>
      </c>
      <c r="AT30" s="1080" t="s">
        <v>70</v>
      </c>
      <c r="AU30" s="1082" t="s">
        <v>14</v>
      </c>
      <c r="AV30" s="1081" t="s">
        <v>15</v>
      </c>
      <c r="AW30" s="1080" t="s">
        <v>70</v>
      </c>
      <c r="AX30" s="1082" t="s">
        <v>14</v>
      </c>
      <c r="AY30" s="1081" t="s">
        <v>15</v>
      </c>
      <c r="AZ30" s="1080" t="s">
        <v>70</v>
      </c>
      <c r="BA30" s="1082" t="s">
        <v>14</v>
      </c>
      <c r="BB30" s="1081" t="s">
        <v>15</v>
      </c>
      <c r="BC30" s="1080" t="s">
        <v>70</v>
      </c>
      <c r="BD30" s="1082" t="s">
        <v>14</v>
      </c>
      <c r="BE30" s="1081" t="s">
        <v>15</v>
      </c>
      <c r="BF30" s="1080" t="s">
        <v>70</v>
      </c>
      <c r="BG30" s="1082" t="s">
        <v>14</v>
      </c>
      <c r="BH30" s="1081" t="s">
        <v>15</v>
      </c>
      <c r="BI30" s="1080" t="s">
        <v>70</v>
      </c>
      <c r="BJ30" s="1082" t="s">
        <v>14</v>
      </c>
      <c r="BK30" s="1081" t="s">
        <v>15</v>
      </c>
      <c r="BL30" s="1080" t="s">
        <v>70</v>
      </c>
      <c r="BM30" s="1082" t="s">
        <v>14</v>
      </c>
      <c r="BN30" s="1081" t="s">
        <v>15</v>
      </c>
      <c r="BO30" s="1080" t="s">
        <v>70</v>
      </c>
      <c r="BP30" s="1082" t="s">
        <v>14</v>
      </c>
      <c r="BQ30" s="1081" t="s">
        <v>15</v>
      </c>
      <c r="BR30" s="1080" t="s">
        <v>70</v>
      </c>
      <c r="BS30" s="1082" t="s">
        <v>14</v>
      </c>
      <c r="BT30" s="1081" t="s">
        <v>15</v>
      </c>
      <c r="BU30" s="1080" t="s">
        <v>70</v>
      </c>
      <c r="BV30" s="1082" t="s">
        <v>14</v>
      </c>
      <c r="BW30" s="1081" t="s">
        <v>15</v>
      </c>
      <c r="BX30" s="1080" t="s">
        <v>70</v>
      </c>
      <c r="BY30" s="1082" t="s">
        <v>14</v>
      </c>
      <c r="BZ30" s="1081" t="s">
        <v>15</v>
      </c>
      <c r="CA30" s="1080" t="s">
        <v>70</v>
      </c>
    </row>
    <row r="31" spans="1:79">
      <c r="A31" s="1897" t="s">
        <v>419</v>
      </c>
      <c r="B31" s="1898"/>
      <c r="C31" s="1899"/>
      <c r="D31" s="1382"/>
      <c r="E31" s="1381"/>
      <c r="F31" s="1381"/>
      <c r="G31" s="1380"/>
      <c r="H31" s="1367">
        <f t="shared" ref="H31:AM31" si="0">SUM(H32:H37)</f>
        <v>188.35</v>
      </c>
      <c r="I31" s="1366">
        <f t="shared" si="0"/>
        <v>3.1404000000000005</v>
      </c>
      <c r="J31" s="1365">
        <f t="shared" si="0"/>
        <v>1.3324</v>
      </c>
      <c r="K31" s="1367">
        <f t="shared" si="0"/>
        <v>191.45000000000002</v>
      </c>
      <c r="L31" s="1366">
        <f t="shared" si="0"/>
        <v>3.1776</v>
      </c>
      <c r="M31" s="1365">
        <f t="shared" si="0"/>
        <v>1.3732</v>
      </c>
      <c r="N31" s="1367">
        <f t="shared" si="0"/>
        <v>194.74</v>
      </c>
      <c r="O31" s="1366">
        <f t="shared" si="0"/>
        <v>3.1930000000000001</v>
      </c>
      <c r="P31" s="1365">
        <f t="shared" si="0"/>
        <v>1.3968</v>
      </c>
      <c r="Q31" s="1367">
        <f t="shared" si="0"/>
        <v>196.67000000000002</v>
      </c>
      <c r="R31" s="1366">
        <f t="shared" si="0"/>
        <v>3.2370000000000001</v>
      </c>
      <c r="S31" s="1365">
        <f t="shared" si="0"/>
        <v>1.3875999999999997</v>
      </c>
      <c r="T31" s="1367">
        <f t="shared" si="0"/>
        <v>211.90000000000003</v>
      </c>
      <c r="U31" s="1366">
        <f t="shared" si="0"/>
        <v>3.4451999999999998</v>
      </c>
      <c r="V31" s="1365">
        <f t="shared" si="0"/>
        <v>1.5355999999999996</v>
      </c>
      <c r="W31" s="1367">
        <f t="shared" si="0"/>
        <v>210.67000000000002</v>
      </c>
      <c r="X31" s="1366">
        <f t="shared" si="0"/>
        <v>3.4756</v>
      </c>
      <c r="Y31" s="1365">
        <f t="shared" si="0"/>
        <v>1.4466000000000001</v>
      </c>
      <c r="Z31" s="1367">
        <f t="shared" si="0"/>
        <v>221.8</v>
      </c>
      <c r="AA31" s="1366">
        <f t="shared" si="0"/>
        <v>3.6434000000000002</v>
      </c>
      <c r="AB31" s="1365">
        <f t="shared" si="0"/>
        <v>1.5454000000000003</v>
      </c>
      <c r="AC31" s="1367">
        <f t="shared" si="0"/>
        <v>231.14</v>
      </c>
      <c r="AD31" s="1366">
        <f t="shared" si="0"/>
        <v>3.7984</v>
      </c>
      <c r="AE31" s="1365">
        <f t="shared" si="0"/>
        <v>1.6092000000000004</v>
      </c>
      <c r="AF31" s="1367">
        <f t="shared" si="0"/>
        <v>222.07999999999998</v>
      </c>
      <c r="AG31" s="1366">
        <f t="shared" si="0"/>
        <v>3.6395999999999997</v>
      </c>
      <c r="AH31" s="1365">
        <f t="shared" si="0"/>
        <v>1.5424</v>
      </c>
      <c r="AI31" s="1367">
        <f t="shared" si="0"/>
        <v>217.92000000000002</v>
      </c>
      <c r="AJ31" s="1366">
        <f t="shared" si="0"/>
        <v>3.5632000000000001</v>
      </c>
      <c r="AK31" s="1365">
        <f t="shared" si="0"/>
        <v>1.4543999999999997</v>
      </c>
      <c r="AL31" s="1367">
        <f t="shared" si="0"/>
        <v>205.96999999999997</v>
      </c>
      <c r="AM31" s="1366">
        <f t="shared" si="0"/>
        <v>3.3997999999999999</v>
      </c>
      <c r="AN31" s="1365">
        <f t="shared" ref="AN31:BS31" si="1">SUM(AN32:AN37)</f>
        <v>1.3266</v>
      </c>
      <c r="AO31" s="1367">
        <f t="shared" si="1"/>
        <v>219.05</v>
      </c>
      <c r="AP31" s="1366">
        <f t="shared" si="1"/>
        <v>3.5844000000000005</v>
      </c>
      <c r="AQ31" s="1365">
        <f t="shared" si="1"/>
        <v>1.542</v>
      </c>
      <c r="AR31" s="1367">
        <f t="shared" si="1"/>
        <v>236.76999999999998</v>
      </c>
      <c r="AS31" s="1366">
        <f t="shared" si="1"/>
        <v>3.8302</v>
      </c>
      <c r="AT31" s="1365">
        <f t="shared" si="1"/>
        <v>1.7411999999999996</v>
      </c>
      <c r="AU31" s="1367">
        <f t="shared" si="1"/>
        <v>236.08000000000004</v>
      </c>
      <c r="AV31" s="1366">
        <f t="shared" si="1"/>
        <v>3.7961999999999998</v>
      </c>
      <c r="AW31" s="1365">
        <f t="shared" si="1"/>
        <v>1.6780000000000004</v>
      </c>
      <c r="AX31" s="1367">
        <f t="shared" si="1"/>
        <v>251.96000000000004</v>
      </c>
      <c r="AY31" s="1366">
        <f t="shared" si="1"/>
        <v>4.0428000000000006</v>
      </c>
      <c r="AZ31" s="1365">
        <f t="shared" si="1"/>
        <v>1.8148000000000004</v>
      </c>
      <c r="BA31" s="1367">
        <f t="shared" si="1"/>
        <v>237.57999999999998</v>
      </c>
      <c r="BB31" s="1366">
        <f t="shared" si="1"/>
        <v>3.8896000000000002</v>
      </c>
      <c r="BC31" s="1365">
        <f t="shared" si="1"/>
        <v>1.5884</v>
      </c>
      <c r="BD31" s="1367">
        <f t="shared" si="1"/>
        <v>251.26</v>
      </c>
      <c r="BE31" s="1366">
        <f t="shared" si="1"/>
        <v>4.0650000000000004</v>
      </c>
      <c r="BF31" s="1365">
        <f t="shared" si="1"/>
        <v>1.7376</v>
      </c>
      <c r="BG31" s="1367">
        <f t="shared" si="1"/>
        <v>231.10000000000002</v>
      </c>
      <c r="BH31" s="1366">
        <f t="shared" si="1"/>
        <v>3.7948000000000004</v>
      </c>
      <c r="BI31" s="1365">
        <f t="shared" si="1"/>
        <v>1.5154000000000001</v>
      </c>
      <c r="BJ31" s="1367">
        <f t="shared" si="1"/>
        <v>242.28000000000003</v>
      </c>
      <c r="BK31" s="1366">
        <f t="shared" si="1"/>
        <v>3.9122000000000003</v>
      </c>
      <c r="BL31" s="1365">
        <f t="shared" si="1"/>
        <v>1.6941999999999999</v>
      </c>
      <c r="BM31" s="1367">
        <f t="shared" si="1"/>
        <v>238.87</v>
      </c>
      <c r="BN31" s="1366">
        <f t="shared" si="1"/>
        <v>3.8353999999999999</v>
      </c>
      <c r="BO31" s="1365">
        <f t="shared" si="1"/>
        <v>1.7111999999999998</v>
      </c>
      <c r="BP31" s="1367">
        <f t="shared" si="1"/>
        <v>221.19</v>
      </c>
      <c r="BQ31" s="1366">
        <f t="shared" si="1"/>
        <v>3.577</v>
      </c>
      <c r="BR31" s="1365">
        <f t="shared" si="1"/>
        <v>1.5476000000000001</v>
      </c>
      <c r="BS31" s="1367">
        <f t="shared" si="1"/>
        <v>202.46</v>
      </c>
      <c r="BT31" s="1366">
        <f t="shared" ref="BT31:CY31" si="2">SUM(BT32:BT37)</f>
        <v>3.3285999999999998</v>
      </c>
      <c r="BU31" s="1365">
        <f t="shared" si="2"/>
        <v>1.359</v>
      </c>
      <c r="BV31" s="1367">
        <f t="shared" si="2"/>
        <v>198.60000000000002</v>
      </c>
      <c r="BW31" s="1366">
        <f t="shared" si="2"/>
        <v>3.2536</v>
      </c>
      <c r="BX31" s="1365">
        <f t="shared" si="2"/>
        <v>1.3632</v>
      </c>
      <c r="BY31" s="1367">
        <f t="shared" si="2"/>
        <v>195.45</v>
      </c>
      <c r="BZ31" s="1366">
        <f t="shared" si="2"/>
        <v>3.1991999999999998</v>
      </c>
      <c r="CA31" s="1365">
        <f t="shared" si="2"/>
        <v>1.3515999999999999</v>
      </c>
    </row>
    <row r="32" spans="1:79" s="1227" customFormat="1">
      <c r="A32" s="1887" t="s">
        <v>418</v>
      </c>
      <c r="B32" s="1888"/>
      <c r="C32" s="1889"/>
      <c r="D32" s="1379"/>
      <c r="E32" s="1378"/>
      <c r="F32" s="1377"/>
      <c r="G32" s="1376"/>
      <c r="H32" s="1236">
        <v>8.68</v>
      </c>
      <c r="I32" s="1375">
        <v>0.13719999999999999</v>
      </c>
      <c r="J32" s="1374">
        <v>7.8E-2</v>
      </c>
      <c r="K32" s="1236">
        <v>8.74</v>
      </c>
      <c r="L32" s="1375">
        <v>0.13880000000000001</v>
      </c>
      <c r="M32" s="1374">
        <v>7.7599999999999988E-2</v>
      </c>
      <c r="N32" s="1236">
        <v>8.77</v>
      </c>
      <c r="O32" s="1375">
        <v>0.1376</v>
      </c>
      <c r="P32" s="1374">
        <v>7.7599999999999988E-2</v>
      </c>
      <c r="Q32" s="1236">
        <v>8.76</v>
      </c>
      <c r="R32" s="1375">
        <v>0.1376</v>
      </c>
      <c r="S32" s="1374">
        <v>7.7200000000000005E-2</v>
      </c>
      <c r="T32" s="1236">
        <v>8.85</v>
      </c>
      <c r="U32" s="1375">
        <v>0.1396</v>
      </c>
      <c r="V32" s="1374">
        <v>7.6799999999999993E-2</v>
      </c>
      <c r="W32" s="1236">
        <v>8.83</v>
      </c>
      <c r="X32" s="1375">
        <v>0.13880000000000001</v>
      </c>
      <c r="Y32" s="1374">
        <v>7.7599999999999988E-2</v>
      </c>
      <c r="Z32" s="1236">
        <v>9.2899999999999991</v>
      </c>
      <c r="AA32" s="1375">
        <v>0.1464</v>
      </c>
      <c r="AB32" s="1374">
        <v>8.1200000000000008E-2</v>
      </c>
      <c r="AC32" s="1236">
        <v>9.64</v>
      </c>
      <c r="AD32" s="1375">
        <v>0.15159999999999998</v>
      </c>
      <c r="AE32" s="1374">
        <v>8.48E-2</v>
      </c>
      <c r="AF32" s="1236">
        <v>9.0299999999999994</v>
      </c>
      <c r="AG32" s="1375">
        <v>0.1416</v>
      </c>
      <c r="AH32" s="1374">
        <v>0.08</v>
      </c>
      <c r="AI32" s="1236">
        <v>8.8800000000000008</v>
      </c>
      <c r="AJ32" s="1375">
        <v>0.1376</v>
      </c>
      <c r="AK32" s="1374">
        <v>7.8400000000000011E-2</v>
      </c>
      <c r="AL32" s="1236">
        <v>8.8699999999999992</v>
      </c>
      <c r="AM32" s="1375">
        <v>0.13719999999999999</v>
      </c>
      <c r="AN32" s="1374">
        <v>7.8799999999999995E-2</v>
      </c>
      <c r="AO32" s="1236">
        <v>8.8000000000000007</v>
      </c>
      <c r="AP32" s="1375">
        <v>0.1376</v>
      </c>
      <c r="AQ32" s="1374">
        <v>7.8799999999999995E-2</v>
      </c>
      <c r="AR32" s="1236">
        <v>8.73</v>
      </c>
      <c r="AS32" s="1375">
        <v>0.13639999999999999</v>
      </c>
      <c r="AT32" s="1374">
        <v>7.8400000000000011E-2</v>
      </c>
      <c r="AU32" s="1236">
        <v>8.9</v>
      </c>
      <c r="AV32" s="1375">
        <v>0.13800000000000001</v>
      </c>
      <c r="AW32" s="1374">
        <v>7.8400000000000011E-2</v>
      </c>
      <c r="AX32" s="1236">
        <v>8.9</v>
      </c>
      <c r="AY32" s="1375">
        <v>0.13880000000000001</v>
      </c>
      <c r="AZ32" s="1374">
        <v>7.7200000000000005E-2</v>
      </c>
      <c r="BA32" s="1236">
        <v>8.85</v>
      </c>
      <c r="BB32" s="1375">
        <v>0.1376</v>
      </c>
      <c r="BC32" s="1374">
        <v>7.7599999999999988E-2</v>
      </c>
      <c r="BD32" s="1236">
        <v>8.92</v>
      </c>
      <c r="BE32" s="1375">
        <v>0.1396</v>
      </c>
      <c r="BF32" s="1374">
        <v>7.640000000000001E-2</v>
      </c>
      <c r="BG32" s="1236">
        <v>8.91</v>
      </c>
      <c r="BH32" s="1375">
        <v>0.13880000000000001</v>
      </c>
      <c r="BI32" s="1374">
        <v>7.7599999999999988E-2</v>
      </c>
      <c r="BJ32" s="1236">
        <v>8.8699999999999992</v>
      </c>
      <c r="BK32" s="1375">
        <v>0.13800000000000001</v>
      </c>
      <c r="BL32" s="1374">
        <v>7.7599999999999988E-2</v>
      </c>
      <c r="BM32" s="1236">
        <v>8.84</v>
      </c>
      <c r="BN32" s="1375">
        <v>0.13719999999999999</v>
      </c>
      <c r="BO32" s="1374">
        <v>7.7599999999999988E-2</v>
      </c>
      <c r="BP32" s="1236">
        <v>8.89</v>
      </c>
      <c r="BQ32" s="1375">
        <v>0.13800000000000001</v>
      </c>
      <c r="BR32" s="1374">
        <v>7.8E-2</v>
      </c>
      <c r="BS32" s="1236">
        <v>8.89</v>
      </c>
      <c r="BT32" s="1375">
        <v>0.13800000000000001</v>
      </c>
      <c r="BU32" s="1374">
        <v>7.8E-2</v>
      </c>
      <c r="BV32" s="1236">
        <v>8.84</v>
      </c>
      <c r="BW32" s="1375">
        <v>0.13719999999999999</v>
      </c>
      <c r="BX32" s="1374">
        <v>7.7599999999999988E-2</v>
      </c>
      <c r="BY32" s="1236">
        <v>8.81</v>
      </c>
      <c r="BZ32" s="1375">
        <v>0.13719999999999999</v>
      </c>
      <c r="CA32" s="1374">
        <v>7.6799999999999993E-2</v>
      </c>
    </row>
    <row r="33" spans="1:79" s="1227" customFormat="1">
      <c r="A33" s="1887" t="s">
        <v>417</v>
      </c>
      <c r="B33" s="1888"/>
      <c r="C33" s="1889"/>
      <c r="D33" s="1379"/>
      <c r="E33" s="1378"/>
      <c r="F33" s="1377"/>
      <c r="G33" s="1376"/>
      <c r="H33" s="1236">
        <v>30.26</v>
      </c>
      <c r="I33" s="1375">
        <v>0.45900000000000002</v>
      </c>
      <c r="J33" s="1374">
        <v>0.30360000000000004</v>
      </c>
      <c r="K33" s="1236">
        <v>32.86</v>
      </c>
      <c r="L33" s="1375">
        <v>0.48419999999999996</v>
      </c>
      <c r="M33" s="1374">
        <v>0.35039999999999999</v>
      </c>
      <c r="N33" s="1236">
        <v>34.9</v>
      </c>
      <c r="O33" s="1375">
        <v>0.50460000000000005</v>
      </c>
      <c r="P33" s="1374">
        <v>0.375</v>
      </c>
      <c r="Q33" s="1236">
        <v>35.33</v>
      </c>
      <c r="R33" s="1375">
        <v>0.51900000000000002</v>
      </c>
      <c r="S33" s="1374">
        <v>0.36839999999999995</v>
      </c>
      <c r="T33" s="1236">
        <v>45.05</v>
      </c>
      <c r="U33" s="1375">
        <v>0.62039999999999995</v>
      </c>
      <c r="V33" s="1374">
        <v>0.5232</v>
      </c>
      <c r="W33" s="1236">
        <v>38.31</v>
      </c>
      <c r="X33" s="1375">
        <v>0.5544</v>
      </c>
      <c r="Y33" s="1374">
        <v>0.41099999999999998</v>
      </c>
      <c r="Z33" s="1236">
        <v>49.44</v>
      </c>
      <c r="AA33" s="1375">
        <v>0.71460000000000001</v>
      </c>
      <c r="AB33" s="1374">
        <v>0.53160000000000007</v>
      </c>
      <c r="AC33" s="1236">
        <v>47.11</v>
      </c>
      <c r="AD33" s="1375">
        <v>0.6774</v>
      </c>
      <c r="AE33" s="1374">
        <v>0.51119999999999999</v>
      </c>
      <c r="AF33" s="1236">
        <v>43.31</v>
      </c>
      <c r="AG33" s="1375">
        <v>0.60239999999999994</v>
      </c>
      <c r="AH33" s="1374">
        <v>0.49560000000000004</v>
      </c>
      <c r="AI33" s="1236">
        <v>37.64</v>
      </c>
      <c r="AJ33" s="1375">
        <v>0.52860000000000007</v>
      </c>
      <c r="AK33" s="1374">
        <v>0.41399999999999998</v>
      </c>
      <c r="AL33" s="1236">
        <v>27.9</v>
      </c>
      <c r="AM33" s="1375">
        <v>0.40679999999999999</v>
      </c>
      <c r="AN33" s="1374">
        <v>0.2868</v>
      </c>
      <c r="AO33" s="1236">
        <v>41.88</v>
      </c>
      <c r="AP33" s="1375">
        <v>0.58260000000000001</v>
      </c>
      <c r="AQ33" s="1374">
        <v>0.47939999999999999</v>
      </c>
      <c r="AR33" s="1236">
        <v>55.75</v>
      </c>
      <c r="AS33" s="1375">
        <v>0.7632000000000001</v>
      </c>
      <c r="AT33" s="1374">
        <v>0.65279999999999994</v>
      </c>
      <c r="AU33" s="1236">
        <v>56.97</v>
      </c>
      <c r="AV33" s="1375">
        <v>0.78</v>
      </c>
      <c r="AW33" s="1374">
        <v>0.65160000000000007</v>
      </c>
      <c r="AX33" s="1236">
        <v>68.150000000000006</v>
      </c>
      <c r="AY33" s="1375">
        <v>0.94440000000000002</v>
      </c>
      <c r="AZ33" s="1374">
        <v>0.76560000000000006</v>
      </c>
      <c r="BA33" s="1236">
        <v>48.08</v>
      </c>
      <c r="BB33" s="1375">
        <v>0.69720000000000004</v>
      </c>
      <c r="BC33" s="1374">
        <v>0.49980000000000002</v>
      </c>
      <c r="BD33" s="1236">
        <v>59.9</v>
      </c>
      <c r="BE33" s="1375">
        <v>0.82979999999999998</v>
      </c>
      <c r="BF33" s="1374">
        <v>0.67320000000000002</v>
      </c>
      <c r="BG33" s="1236">
        <v>44.68</v>
      </c>
      <c r="BH33" s="1375">
        <v>0.6462</v>
      </c>
      <c r="BI33" s="1374">
        <v>0.46679999999999999</v>
      </c>
      <c r="BJ33" s="1236">
        <v>57.84</v>
      </c>
      <c r="BK33" s="1375">
        <v>0.79920000000000002</v>
      </c>
      <c r="BL33" s="1374">
        <v>0.65279999999999994</v>
      </c>
      <c r="BM33" s="1236">
        <v>59.67</v>
      </c>
      <c r="BN33" s="1375">
        <v>0.81659999999999999</v>
      </c>
      <c r="BO33" s="1374">
        <v>0.68279999999999996</v>
      </c>
      <c r="BP33" s="1236">
        <v>47.72</v>
      </c>
      <c r="BQ33" s="1375">
        <v>0.65760000000000007</v>
      </c>
      <c r="BR33" s="1374">
        <v>0.54059999999999997</v>
      </c>
      <c r="BS33" s="1236">
        <v>32.54</v>
      </c>
      <c r="BT33" s="1375">
        <v>0.48599999999999999</v>
      </c>
      <c r="BU33" s="1374">
        <v>0.31739999999999996</v>
      </c>
      <c r="BV33" s="1236">
        <v>32.770000000000003</v>
      </c>
      <c r="BW33" s="1375">
        <v>0.48899999999999999</v>
      </c>
      <c r="BX33" s="1374">
        <v>0.32039999999999996</v>
      </c>
      <c r="BY33" s="1236">
        <v>32.08</v>
      </c>
      <c r="BZ33" s="1375">
        <v>0.47939999999999999</v>
      </c>
      <c r="CA33" s="1374">
        <v>0.31260000000000004</v>
      </c>
    </row>
    <row r="34" spans="1:79" s="1227" customFormat="1">
      <c r="A34" s="1887" t="s">
        <v>416</v>
      </c>
      <c r="B34" s="1888"/>
      <c r="C34" s="1889"/>
      <c r="D34" s="1364"/>
      <c r="E34" s="1325"/>
      <c r="F34" s="1324"/>
      <c r="G34" s="1373"/>
      <c r="H34" s="1236">
        <v>76.739999999999995</v>
      </c>
      <c r="I34" s="1359">
        <v>1.294</v>
      </c>
      <c r="J34" s="1358">
        <v>0.52279999999999993</v>
      </c>
      <c r="K34" s="1236">
        <v>76.64</v>
      </c>
      <c r="L34" s="1359">
        <v>1.2932000000000001</v>
      </c>
      <c r="M34" s="1358">
        <v>0.52</v>
      </c>
      <c r="N34" s="1236">
        <v>76.87</v>
      </c>
      <c r="O34" s="1359">
        <v>1.284</v>
      </c>
      <c r="P34" s="1358">
        <v>0.51839999999999997</v>
      </c>
      <c r="Q34" s="1236">
        <v>77.010000000000005</v>
      </c>
      <c r="R34" s="1359">
        <v>1.2872000000000001</v>
      </c>
      <c r="S34" s="1358">
        <v>0.51719999999999999</v>
      </c>
      <c r="T34" s="1236">
        <v>77.66</v>
      </c>
      <c r="U34" s="1359">
        <v>1.3008</v>
      </c>
      <c r="V34" s="1358">
        <v>0.51479999999999992</v>
      </c>
      <c r="W34" s="1236">
        <v>76.930000000000007</v>
      </c>
      <c r="X34" s="1359">
        <v>1.2875999999999999</v>
      </c>
      <c r="Y34" s="1358">
        <v>0.51239999999999997</v>
      </c>
      <c r="Z34" s="1236">
        <v>71.86</v>
      </c>
      <c r="AA34" s="1359">
        <v>1.2064000000000001</v>
      </c>
      <c r="AB34" s="1358">
        <v>0.46920000000000001</v>
      </c>
      <c r="AC34" s="1236">
        <v>77.53</v>
      </c>
      <c r="AD34" s="1359">
        <v>1.2964</v>
      </c>
      <c r="AE34" s="1358">
        <v>0.51960000000000006</v>
      </c>
      <c r="AF34" s="1236">
        <v>76.739999999999995</v>
      </c>
      <c r="AG34" s="1359">
        <v>1.2815999999999999</v>
      </c>
      <c r="AH34" s="1358">
        <v>0.51800000000000002</v>
      </c>
      <c r="AI34" s="1236">
        <v>78.650000000000006</v>
      </c>
      <c r="AJ34" s="1359">
        <v>1.3012000000000001</v>
      </c>
      <c r="AK34" s="1358">
        <v>0.52479999999999993</v>
      </c>
      <c r="AL34" s="1236">
        <v>77.75</v>
      </c>
      <c r="AM34" s="1359">
        <v>1.2844</v>
      </c>
      <c r="AN34" s="1358">
        <v>0.52360000000000007</v>
      </c>
      <c r="AO34" s="1236">
        <v>78.38</v>
      </c>
      <c r="AP34" s="1359">
        <v>1.3068</v>
      </c>
      <c r="AQ34" s="1358">
        <v>0.53439999999999999</v>
      </c>
      <c r="AR34" s="1236">
        <v>80.34</v>
      </c>
      <c r="AS34" s="1359">
        <v>1.3408</v>
      </c>
      <c r="AT34" s="1358">
        <v>0.54479999999999995</v>
      </c>
      <c r="AU34" s="1236">
        <v>77.42</v>
      </c>
      <c r="AV34" s="1359">
        <v>1.2787999999999999</v>
      </c>
      <c r="AW34" s="1358">
        <v>0.52200000000000002</v>
      </c>
      <c r="AX34" s="1236">
        <v>75.19</v>
      </c>
      <c r="AY34" s="1359">
        <v>1.244</v>
      </c>
      <c r="AZ34" s="1358">
        <v>0.502</v>
      </c>
      <c r="BA34" s="1236">
        <v>80.52</v>
      </c>
      <c r="BB34" s="1359">
        <v>1.3331999999999999</v>
      </c>
      <c r="BC34" s="1358">
        <v>0.53479999999999994</v>
      </c>
      <c r="BD34" s="1236">
        <v>80.55</v>
      </c>
      <c r="BE34" s="1359">
        <v>1.3380000000000001</v>
      </c>
      <c r="BF34" s="1358">
        <v>0.52439999999999998</v>
      </c>
      <c r="BG34" s="1236">
        <v>79.12</v>
      </c>
      <c r="BH34" s="1359">
        <v>1.3164</v>
      </c>
      <c r="BI34" s="1358">
        <v>0.50960000000000005</v>
      </c>
      <c r="BJ34" s="1236">
        <v>79.209999999999994</v>
      </c>
      <c r="BK34" s="1359">
        <v>1.3160000000000001</v>
      </c>
      <c r="BL34" s="1358">
        <v>0.51479999999999992</v>
      </c>
      <c r="BM34" s="1236">
        <v>76.95</v>
      </c>
      <c r="BN34" s="1359">
        <v>1.2755999999999998</v>
      </c>
      <c r="BO34" s="1358">
        <v>0.50719999999999998</v>
      </c>
      <c r="BP34" s="1236">
        <v>74.650000000000006</v>
      </c>
      <c r="BQ34" s="1359">
        <v>1.2395999999999998</v>
      </c>
      <c r="BR34" s="1358">
        <v>0.48680000000000001</v>
      </c>
      <c r="BS34" s="1236">
        <v>75.599999999999994</v>
      </c>
      <c r="BT34" s="1359">
        <v>1.2535999999999998</v>
      </c>
      <c r="BU34" s="1358">
        <v>0.49760000000000004</v>
      </c>
      <c r="BV34" s="1236">
        <v>76.12</v>
      </c>
      <c r="BW34" s="1359">
        <v>1.2567999999999999</v>
      </c>
      <c r="BX34" s="1358">
        <v>0.51439999999999997</v>
      </c>
      <c r="BY34" s="1236">
        <v>78.319999999999993</v>
      </c>
      <c r="BZ34" s="1359">
        <v>1.294</v>
      </c>
      <c r="CA34" s="1358">
        <v>0.5272</v>
      </c>
    </row>
    <row r="35" spans="1:79" s="1227" customFormat="1">
      <c r="A35" s="1887" t="s">
        <v>415</v>
      </c>
      <c r="B35" s="1888"/>
      <c r="C35" s="1889"/>
      <c r="D35" s="1364"/>
      <c r="E35" s="1325"/>
      <c r="F35" s="1324"/>
      <c r="G35" s="1373"/>
      <c r="H35" s="1236">
        <v>7.09</v>
      </c>
      <c r="I35" s="1359">
        <v>0.1206</v>
      </c>
      <c r="J35" s="1358">
        <v>4.5600000000000002E-2</v>
      </c>
      <c r="K35" s="1236">
        <v>6.99</v>
      </c>
      <c r="L35" s="1359">
        <v>0.1188</v>
      </c>
      <c r="M35" s="1358">
        <v>4.4999999999999998E-2</v>
      </c>
      <c r="N35" s="1236">
        <v>7.21</v>
      </c>
      <c r="O35" s="1359">
        <v>0.12179999999999999</v>
      </c>
      <c r="P35" s="1358">
        <v>4.4999999999999998E-2</v>
      </c>
      <c r="Q35" s="1236">
        <v>7.27</v>
      </c>
      <c r="R35" s="1359">
        <v>0.123</v>
      </c>
      <c r="S35" s="1358">
        <v>4.4999999999999998E-2</v>
      </c>
      <c r="T35" s="1236">
        <v>7.61</v>
      </c>
      <c r="U35" s="1359">
        <v>0.12959999999999999</v>
      </c>
      <c r="V35" s="1358">
        <v>4.4400000000000002E-2</v>
      </c>
      <c r="W35" s="1236">
        <v>7.51</v>
      </c>
      <c r="X35" s="1359">
        <v>0.1278</v>
      </c>
      <c r="Y35" s="1358">
        <v>4.4400000000000002E-2</v>
      </c>
      <c r="Z35" s="1236">
        <v>7.27</v>
      </c>
      <c r="AA35" s="1359">
        <v>0.1242</v>
      </c>
      <c r="AB35" s="1358">
        <v>4.1399999999999999E-2</v>
      </c>
      <c r="AC35" s="1236">
        <v>7.56</v>
      </c>
      <c r="AD35" s="1359">
        <v>0.13019999999999998</v>
      </c>
      <c r="AE35" s="1358">
        <v>4.02E-2</v>
      </c>
      <c r="AF35" s="1236">
        <v>7.44</v>
      </c>
      <c r="AG35" s="1359">
        <v>0.12840000000000001</v>
      </c>
      <c r="AH35" s="1358">
        <v>3.8399999999999997E-2</v>
      </c>
      <c r="AI35" s="1236">
        <v>7.68</v>
      </c>
      <c r="AJ35" s="1359">
        <v>0.13140000000000002</v>
      </c>
      <c r="AK35" s="1358">
        <v>3.9E-2</v>
      </c>
      <c r="AL35" s="1236">
        <v>7.49</v>
      </c>
      <c r="AM35" s="1359">
        <v>0.12720000000000001</v>
      </c>
      <c r="AN35" s="1358">
        <v>4.0799999999999996E-2</v>
      </c>
      <c r="AO35" s="1236">
        <v>7.08</v>
      </c>
      <c r="AP35" s="1359">
        <v>0.12179999999999999</v>
      </c>
      <c r="AQ35" s="1358">
        <v>3.78E-2</v>
      </c>
      <c r="AR35" s="1236">
        <v>7.31</v>
      </c>
      <c r="AS35" s="1359">
        <v>0.126</v>
      </c>
      <c r="AT35" s="1358">
        <v>3.8399999999999997E-2</v>
      </c>
      <c r="AU35" s="1236">
        <v>7.61</v>
      </c>
      <c r="AV35" s="1359">
        <v>0.13019999999999998</v>
      </c>
      <c r="AW35" s="1358">
        <v>3.8399999999999997E-2</v>
      </c>
      <c r="AX35" s="1236">
        <v>7.9</v>
      </c>
      <c r="AY35" s="1359">
        <v>0.13500000000000001</v>
      </c>
      <c r="AZ35" s="1358">
        <v>4.02E-2</v>
      </c>
      <c r="BA35" s="1236">
        <v>8.35</v>
      </c>
      <c r="BB35" s="1359">
        <v>0.14280000000000001</v>
      </c>
      <c r="BC35" s="1358">
        <v>4.2599999999999999E-2</v>
      </c>
      <c r="BD35" s="1236">
        <v>8.57</v>
      </c>
      <c r="BE35" s="1359">
        <v>0.14699999999999999</v>
      </c>
      <c r="BF35" s="1358">
        <v>4.2000000000000003E-2</v>
      </c>
      <c r="BG35" s="1236">
        <v>8.39</v>
      </c>
      <c r="BH35" s="1359">
        <v>0.1434</v>
      </c>
      <c r="BI35" s="1358">
        <v>4.2599999999999999E-2</v>
      </c>
      <c r="BJ35" s="1236">
        <v>8.4</v>
      </c>
      <c r="BK35" s="1359">
        <v>0.1434</v>
      </c>
      <c r="BL35" s="1358">
        <v>4.3799999999999999E-2</v>
      </c>
      <c r="BM35" s="1236">
        <v>8.32</v>
      </c>
      <c r="BN35" s="1359">
        <v>0.14099999999999999</v>
      </c>
      <c r="BO35" s="1358">
        <v>4.6200000000000005E-2</v>
      </c>
      <c r="BP35" s="1236">
        <v>7.96</v>
      </c>
      <c r="BQ35" s="1359">
        <v>0.13500000000000001</v>
      </c>
      <c r="BR35" s="1358">
        <v>4.3799999999999999E-2</v>
      </c>
      <c r="BS35" s="1236">
        <v>7.86</v>
      </c>
      <c r="BT35" s="1359">
        <v>0.1326</v>
      </c>
      <c r="BU35" s="1358">
        <v>4.5600000000000002E-2</v>
      </c>
      <c r="BV35" s="1236">
        <v>7.57</v>
      </c>
      <c r="BW35" s="1359">
        <v>0.12720000000000001</v>
      </c>
      <c r="BX35" s="1358">
        <v>4.5600000000000002E-2</v>
      </c>
      <c r="BY35" s="1236">
        <v>7.35</v>
      </c>
      <c r="BZ35" s="1359">
        <v>0.123</v>
      </c>
      <c r="CA35" s="1358">
        <v>4.5600000000000002E-2</v>
      </c>
    </row>
    <row r="36" spans="1:79" s="1227" customFormat="1">
      <c r="A36" s="1887" t="s">
        <v>414</v>
      </c>
      <c r="B36" s="1888"/>
      <c r="C36" s="1889"/>
      <c r="D36" s="1364"/>
      <c r="E36" s="1325"/>
      <c r="F36" s="1324"/>
      <c r="G36" s="1373">
        <v>0</v>
      </c>
      <c r="H36" s="1236">
        <v>34.200000000000003</v>
      </c>
      <c r="I36" s="1359">
        <v>0.58720000000000006</v>
      </c>
      <c r="J36" s="1358">
        <v>0.20480000000000001</v>
      </c>
      <c r="K36" s="1236">
        <v>34.5</v>
      </c>
      <c r="L36" s="1359">
        <v>0.59360000000000002</v>
      </c>
      <c r="M36" s="1358">
        <v>0.20319999999999999</v>
      </c>
      <c r="N36" s="1236">
        <v>35.340000000000003</v>
      </c>
      <c r="O36" s="1359">
        <v>0.60320000000000007</v>
      </c>
      <c r="P36" s="1358">
        <v>0.20319999999999999</v>
      </c>
      <c r="Q36" s="1236">
        <v>35.56</v>
      </c>
      <c r="R36" s="1359">
        <v>0.60799999999999998</v>
      </c>
      <c r="S36" s="1358">
        <v>0.2016</v>
      </c>
      <c r="T36" s="1236">
        <v>37.31</v>
      </c>
      <c r="U36" s="1359">
        <v>0.64160000000000006</v>
      </c>
      <c r="V36" s="1358">
        <v>0.2</v>
      </c>
      <c r="W36" s="1236">
        <v>40.83</v>
      </c>
      <c r="X36" s="1359">
        <v>0.70399999999999996</v>
      </c>
      <c r="Y36" s="1358">
        <v>0.21280000000000002</v>
      </c>
      <c r="Z36" s="1236">
        <v>43.3</v>
      </c>
      <c r="AA36" s="1359">
        <v>0.74560000000000004</v>
      </c>
      <c r="AB36" s="1358">
        <v>0.2288</v>
      </c>
      <c r="AC36" s="1236">
        <v>47.73</v>
      </c>
      <c r="AD36" s="1359">
        <v>0.81920000000000004</v>
      </c>
      <c r="AE36" s="1358">
        <v>0.26080000000000003</v>
      </c>
      <c r="AF36" s="1236">
        <v>44.73</v>
      </c>
      <c r="AG36" s="1359">
        <v>0.77760000000000007</v>
      </c>
      <c r="AH36" s="1358">
        <v>0.2112</v>
      </c>
      <c r="AI36" s="1236">
        <v>44.29</v>
      </c>
      <c r="AJ36" s="1359">
        <v>0.76479999999999992</v>
      </c>
      <c r="AK36" s="1358">
        <v>0.19839999999999999</v>
      </c>
      <c r="AL36" s="1236">
        <v>43.33</v>
      </c>
      <c r="AM36" s="1359">
        <v>0.74879999999999991</v>
      </c>
      <c r="AN36" s="1358">
        <v>0.192</v>
      </c>
      <c r="AO36" s="1236">
        <v>43.86</v>
      </c>
      <c r="AP36" s="1359">
        <v>0.76</v>
      </c>
      <c r="AQ36" s="1358">
        <v>0.216</v>
      </c>
      <c r="AR36" s="1236">
        <v>45.08</v>
      </c>
      <c r="AS36" s="1359">
        <v>0.7792</v>
      </c>
      <c r="AT36" s="1358">
        <v>0.2288</v>
      </c>
      <c r="AU36" s="1236">
        <v>44.53</v>
      </c>
      <c r="AV36" s="1359">
        <v>0.76960000000000006</v>
      </c>
      <c r="AW36" s="1358">
        <v>0.1968</v>
      </c>
      <c r="AX36" s="1236">
        <v>46.9</v>
      </c>
      <c r="AY36" s="1359">
        <v>0.80479999999999996</v>
      </c>
      <c r="AZ36" s="1358">
        <v>0.2288</v>
      </c>
      <c r="BA36" s="1236">
        <v>45.84</v>
      </c>
      <c r="BB36" s="1359">
        <v>0.78560000000000008</v>
      </c>
      <c r="BC36" s="1358">
        <v>0.22719999999999999</v>
      </c>
      <c r="BD36" s="1236">
        <v>46.47</v>
      </c>
      <c r="BE36" s="1359">
        <v>0.8</v>
      </c>
      <c r="BF36" s="1358">
        <v>0.21759999999999999</v>
      </c>
      <c r="BG36" s="1236">
        <v>45.22</v>
      </c>
      <c r="BH36" s="1359">
        <v>0.77600000000000002</v>
      </c>
      <c r="BI36" s="1358">
        <v>0.22080000000000002</v>
      </c>
      <c r="BJ36" s="1236">
        <v>45.1</v>
      </c>
      <c r="BK36" s="1359">
        <v>0.77279999999999993</v>
      </c>
      <c r="BL36" s="1358">
        <v>0.224</v>
      </c>
      <c r="BM36" s="1236">
        <v>44.26</v>
      </c>
      <c r="BN36" s="1359">
        <v>0.76</v>
      </c>
      <c r="BO36" s="1358">
        <v>0.21440000000000001</v>
      </c>
      <c r="BP36" s="1236">
        <v>42.74</v>
      </c>
      <c r="BQ36" s="1359">
        <v>0.73120000000000007</v>
      </c>
      <c r="BR36" s="1358">
        <v>0.216</v>
      </c>
      <c r="BS36" s="1236">
        <v>40.36</v>
      </c>
      <c r="BT36" s="1359">
        <v>0.68479999999999996</v>
      </c>
      <c r="BU36" s="1358">
        <v>0.22240000000000001</v>
      </c>
      <c r="BV36" s="1236">
        <v>38.17</v>
      </c>
      <c r="BW36" s="1359">
        <v>0.64639999999999997</v>
      </c>
      <c r="BX36" s="1358">
        <v>0.21440000000000001</v>
      </c>
      <c r="BY36" s="1236">
        <v>35.74</v>
      </c>
      <c r="BZ36" s="1359">
        <v>0.60160000000000002</v>
      </c>
      <c r="CA36" s="1358">
        <v>0.2112</v>
      </c>
    </row>
    <row r="37" spans="1:79" s="1227" customFormat="1" ht="13.5" customHeight="1" thickBot="1">
      <c r="A37" s="1891" t="s">
        <v>413</v>
      </c>
      <c r="B37" s="1892"/>
      <c r="C37" s="1893"/>
      <c r="D37" s="1363"/>
      <c r="E37" s="1362"/>
      <c r="F37" s="1361"/>
      <c r="G37" s="1372"/>
      <c r="H37" s="1236">
        <v>31.38</v>
      </c>
      <c r="I37" s="1359">
        <v>0.54239999999999999</v>
      </c>
      <c r="J37" s="1358">
        <v>0.17760000000000001</v>
      </c>
      <c r="K37" s="1236">
        <v>31.72</v>
      </c>
      <c r="L37" s="1359">
        <v>0.54900000000000004</v>
      </c>
      <c r="M37" s="1358">
        <v>0.17699999999999999</v>
      </c>
      <c r="N37" s="1236">
        <v>31.65</v>
      </c>
      <c r="O37" s="1359">
        <v>0.54179999999999995</v>
      </c>
      <c r="P37" s="1358">
        <v>0.17760000000000001</v>
      </c>
      <c r="Q37" s="1236">
        <v>32.74</v>
      </c>
      <c r="R37" s="1359">
        <v>0.56220000000000003</v>
      </c>
      <c r="S37" s="1358">
        <v>0.1782</v>
      </c>
      <c r="T37" s="1236">
        <v>35.42</v>
      </c>
      <c r="U37" s="1359">
        <v>0.61320000000000008</v>
      </c>
      <c r="V37" s="1358">
        <v>0.1764</v>
      </c>
      <c r="W37" s="1236">
        <v>38.26</v>
      </c>
      <c r="X37" s="1359">
        <v>0.66300000000000003</v>
      </c>
      <c r="Y37" s="1358">
        <v>0.18840000000000001</v>
      </c>
      <c r="Z37" s="1236">
        <v>40.64</v>
      </c>
      <c r="AA37" s="1359">
        <v>0.70620000000000005</v>
      </c>
      <c r="AB37" s="1358">
        <v>0.19319999999999998</v>
      </c>
      <c r="AC37" s="1236">
        <v>41.57</v>
      </c>
      <c r="AD37" s="1359">
        <v>0.72360000000000002</v>
      </c>
      <c r="AE37" s="1358">
        <v>0.19259999999999999</v>
      </c>
      <c r="AF37" s="1236">
        <v>40.83</v>
      </c>
      <c r="AG37" s="1359">
        <v>0.70799999999999996</v>
      </c>
      <c r="AH37" s="1358">
        <v>0.19919999999999999</v>
      </c>
      <c r="AI37" s="1236">
        <v>40.78</v>
      </c>
      <c r="AJ37" s="1359">
        <v>0.6996</v>
      </c>
      <c r="AK37" s="1358">
        <v>0.19980000000000001</v>
      </c>
      <c r="AL37" s="1236">
        <v>40.630000000000003</v>
      </c>
      <c r="AM37" s="1359">
        <v>0.69540000000000002</v>
      </c>
      <c r="AN37" s="1358">
        <v>0.2046</v>
      </c>
      <c r="AO37" s="1236">
        <v>39.049999999999997</v>
      </c>
      <c r="AP37" s="1359">
        <v>0.67559999999999998</v>
      </c>
      <c r="AQ37" s="1358">
        <v>0.1956</v>
      </c>
      <c r="AR37" s="1236">
        <v>39.56</v>
      </c>
      <c r="AS37" s="1359">
        <v>0.68459999999999999</v>
      </c>
      <c r="AT37" s="1358">
        <v>0.19800000000000001</v>
      </c>
      <c r="AU37" s="1236">
        <v>40.65</v>
      </c>
      <c r="AV37" s="1359">
        <v>0.6996</v>
      </c>
      <c r="AW37" s="1358">
        <v>0.19080000000000003</v>
      </c>
      <c r="AX37" s="1236">
        <v>44.92</v>
      </c>
      <c r="AY37" s="1359">
        <v>0.77579999999999993</v>
      </c>
      <c r="AZ37" s="1358">
        <v>0.20100000000000001</v>
      </c>
      <c r="BA37" s="1236">
        <v>45.94</v>
      </c>
      <c r="BB37" s="1359">
        <v>0.79320000000000002</v>
      </c>
      <c r="BC37" s="1358">
        <v>0.2064</v>
      </c>
      <c r="BD37" s="1236">
        <v>46.85</v>
      </c>
      <c r="BE37" s="1359">
        <v>0.81059999999999999</v>
      </c>
      <c r="BF37" s="1358">
        <v>0.20399999999999999</v>
      </c>
      <c r="BG37" s="1236">
        <v>44.78</v>
      </c>
      <c r="BH37" s="1359">
        <v>0.77400000000000002</v>
      </c>
      <c r="BI37" s="1358">
        <v>0.19800000000000001</v>
      </c>
      <c r="BJ37" s="1236">
        <v>42.86</v>
      </c>
      <c r="BK37" s="1359">
        <v>0.7427999999999999</v>
      </c>
      <c r="BL37" s="1358">
        <v>0.1812</v>
      </c>
      <c r="BM37" s="1236">
        <v>40.83</v>
      </c>
      <c r="BN37" s="1359">
        <v>0.70499999999999996</v>
      </c>
      <c r="BO37" s="1358">
        <v>0.183</v>
      </c>
      <c r="BP37" s="1236">
        <v>39.229999999999997</v>
      </c>
      <c r="BQ37" s="1359">
        <v>0.67559999999999998</v>
      </c>
      <c r="BR37" s="1358">
        <v>0.18240000000000001</v>
      </c>
      <c r="BS37" s="1236">
        <v>37.21</v>
      </c>
      <c r="BT37" s="1359">
        <v>0.63360000000000005</v>
      </c>
      <c r="BU37" s="1358">
        <v>0.19800000000000001</v>
      </c>
      <c r="BV37" s="1236">
        <v>35.130000000000003</v>
      </c>
      <c r="BW37" s="1359">
        <v>0.59699999999999998</v>
      </c>
      <c r="BX37" s="1358">
        <v>0.19080000000000003</v>
      </c>
      <c r="BY37" s="1236">
        <v>33.15</v>
      </c>
      <c r="BZ37" s="1359">
        <v>0.56399999999999995</v>
      </c>
      <c r="CA37" s="1358">
        <v>0.1782</v>
      </c>
    </row>
    <row r="38" spans="1:79">
      <c r="A38" s="1894" t="s">
        <v>412</v>
      </c>
      <c r="B38" s="1895"/>
      <c r="C38" s="1896"/>
      <c r="D38" s="1371"/>
      <c r="E38" s="1370"/>
      <c r="F38" s="1369"/>
      <c r="G38" s="1368"/>
      <c r="H38" s="1367">
        <f t="shared" ref="H38:AM38" si="3">SUM(H39:H44)</f>
        <v>242.07999999999998</v>
      </c>
      <c r="I38" s="1366">
        <f t="shared" si="3"/>
        <v>4.1159999999999997</v>
      </c>
      <c r="J38" s="1365">
        <f t="shared" si="3"/>
        <v>1.4274</v>
      </c>
      <c r="K38" s="1367">
        <f t="shared" si="3"/>
        <v>241.70999999999998</v>
      </c>
      <c r="L38" s="1366">
        <f t="shared" si="3"/>
        <v>4.0972</v>
      </c>
      <c r="M38" s="1365">
        <f t="shared" si="3"/>
        <v>1.4589999999999999</v>
      </c>
      <c r="N38" s="1367">
        <f t="shared" si="3"/>
        <v>235.62</v>
      </c>
      <c r="O38" s="1366">
        <f t="shared" si="3"/>
        <v>3.9920000000000009</v>
      </c>
      <c r="P38" s="1365">
        <f t="shared" si="3"/>
        <v>1.4294</v>
      </c>
      <c r="Q38" s="1367">
        <f t="shared" si="3"/>
        <v>246.26999999999998</v>
      </c>
      <c r="R38" s="1366">
        <f t="shared" si="3"/>
        <v>4.1423999999999994</v>
      </c>
      <c r="S38" s="1365">
        <f t="shared" si="3"/>
        <v>1.4506000000000001</v>
      </c>
      <c r="T38" s="1367">
        <f t="shared" si="3"/>
        <v>263.76</v>
      </c>
      <c r="U38" s="1366">
        <f t="shared" si="3"/>
        <v>4.468</v>
      </c>
      <c r="V38" s="1365">
        <f t="shared" si="3"/>
        <v>1.4563999999999999</v>
      </c>
      <c r="W38" s="1367">
        <f t="shared" si="3"/>
        <v>278.19000000000005</v>
      </c>
      <c r="X38" s="1366">
        <f t="shared" si="3"/>
        <v>4.7328000000000001</v>
      </c>
      <c r="Y38" s="1365">
        <f t="shared" si="3"/>
        <v>1.4703999999999997</v>
      </c>
      <c r="Z38" s="1367">
        <f t="shared" si="3"/>
        <v>283.63</v>
      </c>
      <c r="AA38" s="1366">
        <f t="shared" si="3"/>
        <v>4.8209999999999997</v>
      </c>
      <c r="AB38" s="1365">
        <f t="shared" si="3"/>
        <v>1.5171999999999999</v>
      </c>
      <c r="AC38" s="1367">
        <f t="shared" si="3"/>
        <v>286.91999999999996</v>
      </c>
      <c r="AD38" s="1366">
        <f t="shared" si="3"/>
        <v>4.8884000000000007</v>
      </c>
      <c r="AE38" s="1365">
        <f t="shared" si="3"/>
        <v>1.4908000000000001</v>
      </c>
      <c r="AF38" s="1367">
        <f t="shared" si="3"/>
        <v>283.90000000000003</v>
      </c>
      <c r="AG38" s="1366">
        <f t="shared" si="3"/>
        <v>4.9033999999999995</v>
      </c>
      <c r="AH38" s="1365">
        <f t="shared" si="3"/>
        <v>1.4097999999999999</v>
      </c>
      <c r="AI38" s="1367">
        <f t="shared" si="3"/>
        <v>288.33999999999997</v>
      </c>
      <c r="AJ38" s="1366">
        <f t="shared" si="3"/>
        <v>4.9836</v>
      </c>
      <c r="AK38" s="1365">
        <f t="shared" si="3"/>
        <v>1.417</v>
      </c>
      <c r="AL38" s="1367">
        <f t="shared" si="3"/>
        <v>285.73</v>
      </c>
      <c r="AM38" s="1366">
        <f t="shared" si="3"/>
        <v>4.9558</v>
      </c>
      <c r="AN38" s="1365">
        <f t="shared" ref="AN38:BS38" si="4">SUM(AN39:AN44)</f>
        <v>1.3513999999999999</v>
      </c>
      <c r="AO38" s="1367">
        <f t="shared" si="4"/>
        <v>280.99</v>
      </c>
      <c r="AP38" s="1366">
        <f t="shared" si="4"/>
        <v>4.8645999999999994</v>
      </c>
      <c r="AQ38" s="1365">
        <f t="shared" si="4"/>
        <v>1.3653999999999999</v>
      </c>
      <c r="AR38" s="1367">
        <f t="shared" si="4"/>
        <v>278.32</v>
      </c>
      <c r="AS38" s="1366">
        <f t="shared" si="4"/>
        <v>4.8123999999999993</v>
      </c>
      <c r="AT38" s="1365">
        <f t="shared" si="4"/>
        <v>1.3717999999999999</v>
      </c>
      <c r="AU38" s="1367">
        <f t="shared" si="4"/>
        <v>283.95999999999998</v>
      </c>
      <c r="AV38" s="1366">
        <f t="shared" si="4"/>
        <v>4.9031999999999991</v>
      </c>
      <c r="AW38" s="1365">
        <f t="shared" si="4"/>
        <v>1.4232</v>
      </c>
      <c r="AX38" s="1367">
        <f t="shared" si="4"/>
        <v>305.23</v>
      </c>
      <c r="AY38" s="1366">
        <f t="shared" si="4"/>
        <v>5.1999999999999993</v>
      </c>
      <c r="AZ38" s="1365">
        <f t="shared" si="4"/>
        <v>1.5867999999999998</v>
      </c>
      <c r="BA38" s="1367">
        <f t="shared" si="4"/>
        <v>310.73</v>
      </c>
      <c r="BB38" s="1366">
        <f t="shared" si="4"/>
        <v>5.3078000000000003</v>
      </c>
      <c r="BC38" s="1365">
        <f t="shared" si="4"/>
        <v>1.5666</v>
      </c>
      <c r="BD38" s="1367">
        <f t="shared" si="4"/>
        <v>318.62</v>
      </c>
      <c r="BE38" s="1366">
        <f t="shared" si="4"/>
        <v>5.452</v>
      </c>
      <c r="BF38" s="1365">
        <f t="shared" si="4"/>
        <v>1.5704</v>
      </c>
      <c r="BG38" s="1367">
        <f t="shared" si="4"/>
        <v>316.70000000000005</v>
      </c>
      <c r="BH38" s="1366">
        <f t="shared" si="4"/>
        <v>5.4181999999999997</v>
      </c>
      <c r="BI38" s="1365">
        <f t="shared" si="4"/>
        <v>1.5688</v>
      </c>
      <c r="BJ38" s="1367">
        <f t="shared" si="4"/>
        <v>315.79999999999995</v>
      </c>
      <c r="BK38" s="1366">
        <f t="shared" si="4"/>
        <v>5.4012000000000002</v>
      </c>
      <c r="BL38" s="1365">
        <f t="shared" si="4"/>
        <v>1.5686</v>
      </c>
      <c r="BM38" s="1367">
        <f t="shared" si="4"/>
        <v>310.03000000000003</v>
      </c>
      <c r="BN38" s="1366">
        <f t="shared" si="4"/>
        <v>5.3016000000000005</v>
      </c>
      <c r="BO38" s="1365">
        <f t="shared" si="4"/>
        <v>1.5419999999999998</v>
      </c>
      <c r="BP38" s="1367">
        <f t="shared" si="4"/>
        <v>291.99</v>
      </c>
      <c r="BQ38" s="1366">
        <f t="shared" si="4"/>
        <v>5.0284000000000004</v>
      </c>
      <c r="BR38" s="1365">
        <f t="shared" si="4"/>
        <v>1.5150000000000001</v>
      </c>
      <c r="BS38" s="1367">
        <f t="shared" si="4"/>
        <v>281.22999999999996</v>
      </c>
      <c r="BT38" s="1366">
        <f t="shared" ref="BT38:CY38" si="5">SUM(BT39:BT44)</f>
        <v>4.7840000000000007</v>
      </c>
      <c r="BU38" s="1365">
        <f t="shared" si="5"/>
        <v>1.4924000000000002</v>
      </c>
      <c r="BV38" s="1367">
        <f t="shared" si="5"/>
        <v>265.26</v>
      </c>
      <c r="BW38" s="1366">
        <f t="shared" si="5"/>
        <v>4.4926000000000004</v>
      </c>
      <c r="BX38" s="1365">
        <f t="shared" si="5"/>
        <v>1.4748000000000001</v>
      </c>
      <c r="BY38" s="1367">
        <f t="shared" si="5"/>
        <v>255.48</v>
      </c>
      <c r="BZ38" s="1366">
        <f t="shared" si="5"/>
        <v>4.3136000000000001</v>
      </c>
      <c r="CA38" s="1365">
        <f t="shared" si="5"/>
        <v>1.4610000000000001</v>
      </c>
    </row>
    <row r="39" spans="1:79" s="1227" customFormat="1">
      <c r="A39" s="1884" t="s">
        <v>411</v>
      </c>
      <c r="B39" s="1885"/>
      <c r="C39" s="1886"/>
      <c r="D39" s="1364"/>
      <c r="E39" s="1325"/>
      <c r="F39" s="1324"/>
      <c r="G39" s="1323"/>
      <c r="H39" s="1236">
        <v>7.7</v>
      </c>
      <c r="I39" s="1359">
        <v>0.1358</v>
      </c>
      <c r="J39" s="1358">
        <v>2.7800000000000002E-2</v>
      </c>
      <c r="K39" s="1236">
        <v>7.76</v>
      </c>
      <c r="L39" s="1359">
        <v>0.1368</v>
      </c>
      <c r="M39" s="1358">
        <v>2.86E-2</v>
      </c>
      <c r="N39" s="1236">
        <v>7.69</v>
      </c>
      <c r="O39" s="1359">
        <v>0.1358</v>
      </c>
      <c r="P39" s="1358">
        <v>2.7600000000000003E-2</v>
      </c>
      <c r="Q39" s="1236">
        <v>7.8</v>
      </c>
      <c r="R39" s="1359">
        <v>0.1366</v>
      </c>
      <c r="S39" s="1358">
        <v>2.64E-2</v>
      </c>
      <c r="T39" s="1236">
        <v>8.01</v>
      </c>
      <c r="U39" s="1359">
        <v>0.14019999999999999</v>
      </c>
      <c r="V39" s="1358">
        <v>2.7199999999999998E-2</v>
      </c>
      <c r="W39" s="1236">
        <v>7.93</v>
      </c>
      <c r="X39" s="1359">
        <v>0.13900000000000001</v>
      </c>
      <c r="Y39" s="1358">
        <v>2.6199999999999998E-2</v>
      </c>
      <c r="Z39" s="1236">
        <v>7.98</v>
      </c>
      <c r="AA39" s="1359">
        <v>0.13980000000000001</v>
      </c>
      <c r="AB39" s="1358">
        <v>2.6600000000000002E-2</v>
      </c>
      <c r="AC39" s="1236">
        <v>6.84</v>
      </c>
      <c r="AD39" s="1359">
        <v>0.1198</v>
      </c>
      <c r="AE39" s="1358">
        <v>2.2800000000000001E-2</v>
      </c>
      <c r="AF39" s="1236">
        <v>5.0999999999999996</v>
      </c>
      <c r="AG39" s="1359">
        <v>9.0200000000000002E-2</v>
      </c>
      <c r="AH39" s="1358">
        <v>1.78E-2</v>
      </c>
      <c r="AI39" s="1236">
        <v>5.08</v>
      </c>
      <c r="AJ39" s="1359">
        <v>8.9799999999999991E-2</v>
      </c>
      <c r="AK39" s="1358">
        <v>1.78E-2</v>
      </c>
      <c r="AL39" s="1236">
        <v>5.16</v>
      </c>
      <c r="AM39" s="1359">
        <v>9.0999999999999998E-2</v>
      </c>
      <c r="AN39" s="1358">
        <v>1.8800000000000001E-2</v>
      </c>
      <c r="AO39" s="1236">
        <v>5.12</v>
      </c>
      <c r="AP39" s="1359">
        <v>9.06E-2</v>
      </c>
      <c r="AQ39" s="1358">
        <v>1.7600000000000001E-2</v>
      </c>
      <c r="AR39" s="1236">
        <v>5.29</v>
      </c>
      <c r="AS39" s="1359">
        <v>9.3599999999999989E-2</v>
      </c>
      <c r="AT39" s="1358">
        <v>1.78E-2</v>
      </c>
      <c r="AU39" s="1236">
        <v>5.85</v>
      </c>
      <c r="AV39" s="1359">
        <v>0.1036</v>
      </c>
      <c r="AW39" s="1358">
        <v>1.9199999999999998E-2</v>
      </c>
      <c r="AX39" s="1236">
        <v>7.67</v>
      </c>
      <c r="AY39" s="1359">
        <v>0.1348</v>
      </c>
      <c r="AZ39" s="1358">
        <v>2.3199999999999998E-2</v>
      </c>
      <c r="BA39" s="1236">
        <v>7.64</v>
      </c>
      <c r="BB39" s="1359">
        <v>0.13440000000000002</v>
      </c>
      <c r="BC39" s="1358">
        <v>2.2600000000000002E-2</v>
      </c>
      <c r="BD39" s="1236">
        <v>7.99</v>
      </c>
      <c r="BE39" s="1359">
        <v>0.14019999999999999</v>
      </c>
      <c r="BF39" s="1358">
        <v>2.5399999999999999E-2</v>
      </c>
      <c r="BG39" s="1236">
        <v>7.97</v>
      </c>
      <c r="BH39" s="1359">
        <v>0.13980000000000001</v>
      </c>
      <c r="BI39" s="1358">
        <v>2.6199999999999998E-2</v>
      </c>
      <c r="BJ39" s="1236">
        <v>8.2100000000000009</v>
      </c>
      <c r="BK39" s="1359">
        <v>0.14299999999999999</v>
      </c>
      <c r="BL39" s="1358">
        <v>3.2000000000000001E-2</v>
      </c>
      <c r="BM39" s="1236">
        <v>7.71</v>
      </c>
      <c r="BN39" s="1359">
        <v>0.13519999999999999</v>
      </c>
      <c r="BO39" s="1358">
        <v>2.5600000000000001E-2</v>
      </c>
      <c r="BP39" s="1236">
        <v>5.85</v>
      </c>
      <c r="BQ39" s="1359">
        <v>0.10299999999999999</v>
      </c>
      <c r="BR39" s="1358">
        <v>2.2600000000000002E-2</v>
      </c>
      <c r="BS39" s="1236">
        <v>5.82</v>
      </c>
      <c r="BT39" s="1359">
        <v>0.1012</v>
      </c>
      <c r="BU39" s="1358">
        <v>2.3600000000000003E-2</v>
      </c>
      <c r="BV39" s="1236">
        <v>5.88</v>
      </c>
      <c r="BW39" s="1359">
        <v>0.1022</v>
      </c>
      <c r="BX39" s="1358">
        <v>2.3399999999999997E-2</v>
      </c>
      <c r="BY39" s="1236">
        <v>5.81</v>
      </c>
      <c r="BZ39" s="1359">
        <v>0.1008</v>
      </c>
      <c r="CA39" s="1358">
        <v>2.4E-2</v>
      </c>
    </row>
    <row r="40" spans="1:79" s="1227" customFormat="1">
      <c r="A40" s="1887" t="s">
        <v>410</v>
      </c>
      <c r="B40" s="1888"/>
      <c r="C40" s="1889"/>
      <c r="D40" s="1364"/>
      <c r="E40" s="1325"/>
      <c r="F40" s="1324"/>
      <c r="G40" s="1323"/>
      <c r="H40" s="1236">
        <v>2.9</v>
      </c>
      <c r="I40" s="1359">
        <v>5.2200000000000003E-2</v>
      </c>
      <c r="J40" s="1358">
        <v>5.9999999999999995E-4</v>
      </c>
      <c r="K40" s="1236">
        <v>3.03</v>
      </c>
      <c r="L40" s="1359">
        <v>5.4600000000000003E-2</v>
      </c>
      <c r="M40" s="1358">
        <v>5.9999999999999995E-4</v>
      </c>
      <c r="N40" s="1236">
        <v>3.14</v>
      </c>
      <c r="O40" s="1359">
        <v>5.6399999999999999E-2</v>
      </c>
      <c r="P40" s="1358">
        <v>4.2000000000000006E-3</v>
      </c>
      <c r="Q40" s="1236">
        <v>3.03</v>
      </c>
      <c r="R40" s="1359">
        <v>5.3999999999999999E-2</v>
      </c>
      <c r="S40" s="1358">
        <v>2.3999999999999998E-3</v>
      </c>
      <c r="T40" s="1236">
        <v>3.03</v>
      </c>
      <c r="U40" s="1359">
        <v>5.3999999999999999E-2</v>
      </c>
      <c r="V40" s="1358">
        <v>1.8E-3</v>
      </c>
      <c r="W40" s="1236">
        <v>5.19</v>
      </c>
      <c r="X40" s="1359">
        <v>9.1799999999999993E-2</v>
      </c>
      <c r="Y40" s="1358">
        <v>1.14E-2</v>
      </c>
      <c r="Z40" s="1236">
        <v>8.42</v>
      </c>
      <c r="AA40" s="1359">
        <v>0.14699999999999999</v>
      </c>
      <c r="AB40" s="1358">
        <v>3.1199999999999999E-2</v>
      </c>
      <c r="AC40" s="1236">
        <v>9.08</v>
      </c>
      <c r="AD40" s="1359">
        <v>0.153</v>
      </c>
      <c r="AE40" s="1358">
        <v>5.3399999999999996E-2</v>
      </c>
      <c r="AF40" s="1236">
        <v>8.41</v>
      </c>
      <c r="AG40" s="1359">
        <v>0.14099999999999999</v>
      </c>
      <c r="AH40" s="1358">
        <v>5.5200000000000006E-2</v>
      </c>
      <c r="AI40" s="1236">
        <v>8.58</v>
      </c>
      <c r="AJ40" s="1359">
        <v>0.14460000000000001</v>
      </c>
      <c r="AK40" s="1358">
        <v>5.4600000000000003E-2</v>
      </c>
      <c r="AL40" s="1236">
        <v>7.75</v>
      </c>
      <c r="AM40" s="1359">
        <v>0.1308</v>
      </c>
      <c r="AN40" s="1358">
        <v>4.8600000000000004E-2</v>
      </c>
      <c r="AO40" s="1236">
        <v>6.06</v>
      </c>
      <c r="AP40" s="1359">
        <v>0.1002</v>
      </c>
      <c r="AQ40" s="1358">
        <v>4.3200000000000002E-2</v>
      </c>
      <c r="AR40" s="1236">
        <v>5.33</v>
      </c>
      <c r="AS40" s="1359">
        <v>8.6400000000000005E-2</v>
      </c>
      <c r="AT40" s="1358">
        <v>4.2000000000000003E-2</v>
      </c>
      <c r="AU40" s="1236">
        <v>4.78</v>
      </c>
      <c r="AV40" s="1359">
        <v>7.6200000000000004E-2</v>
      </c>
      <c r="AW40" s="1358">
        <v>4.02E-2</v>
      </c>
      <c r="AX40" s="1236">
        <v>4.4000000000000004</v>
      </c>
      <c r="AY40" s="1359">
        <v>7.740000000000001E-2</v>
      </c>
      <c r="AZ40" s="1358">
        <v>1.26E-2</v>
      </c>
      <c r="BA40" s="1236">
        <v>3.95</v>
      </c>
      <c r="BB40" s="1359">
        <v>7.0199999999999999E-2</v>
      </c>
      <c r="BC40" s="1358">
        <v>6.0000000000000001E-3</v>
      </c>
      <c r="BD40" s="1236">
        <v>3.71</v>
      </c>
      <c r="BE40" s="1359">
        <v>6.6000000000000003E-2</v>
      </c>
      <c r="BF40" s="1358">
        <v>4.2000000000000006E-3</v>
      </c>
      <c r="BG40" s="1236">
        <v>3.89</v>
      </c>
      <c r="BH40" s="1359">
        <v>6.9000000000000006E-2</v>
      </c>
      <c r="BI40" s="1358">
        <v>7.1999999999999998E-3</v>
      </c>
      <c r="BJ40" s="1236">
        <v>3.26</v>
      </c>
      <c r="BK40" s="1359">
        <v>5.8200000000000002E-2</v>
      </c>
      <c r="BL40" s="1358">
        <v>1.1999999999999999E-3</v>
      </c>
      <c r="BM40" s="1236">
        <v>3.37</v>
      </c>
      <c r="BN40" s="1359">
        <v>0.06</v>
      </c>
      <c r="BO40" s="1358">
        <v>3.0000000000000001E-3</v>
      </c>
      <c r="BP40" s="1236">
        <v>3.27</v>
      </c>
      <c r="BQ40" s="1359">
        <v>5.8799999999999998E-2</v>
      </c>
      <c r="BR40" s="1358">
        <v>3.5999999999999999E-3</v>
      </c>
      <c r="BS40" s="1236">
        <v>3.06</v>
      </c>
      <c r="BT40" s="1359">
        <v>5.4600000000000003E-2</v>
      </c>
      <c r="BU40" s="1358">
        <v>1.1999999999999999E-3</v>
      </c>
      <c r="BV40" s="1236">
        <v>2.89</v>
      </c>
      <c r="BW40" s="1359">
        <v>5.16E-2</v>
      </c>
      <c r="BX40" s="1358">
        <v>5.9999999999999995E-4</v>
      </c>
      <c r="BY40" s="1236">
        <v>2.79</v>
      </c>
      <c r="BZ40" s="1359">
        <v>4.9799999999999997E-2</v>
      </c>
      <c r="CA40" s="1358">
        <v>0</v>
      </c>
    </row>
    <row r="41" spans="1:79" s="1227" customFormat="1">
      <c r="A41" s="1887" t="s">
        <v>409</v>
      </c>
      <c r="B41" s="1888"/>
      <c r="C41" s="1889"/>
      <c r="D41" s="1364"/>
      <c r="E41" s="1325"/>
      <c r="F41" s="1324"/>
      <c r="G41" s="1323"/>
      <c r="H41" s="1236">
        <v>92.64</v>
      </c>
      <c r="I41" s="1359">
        <v>1.57</v>
      </c>
      <c r="J41" s="1358">
        <v>0.56559999999999999</v>
      </c>
      <c r="K41" s="1236">
        <v>94.19</v>
      </c>
      <c r="L41" s="1359">
        <v>1.5868</v>
      </c>
      <c r="M41" s="1358">
        <v>0.60039999999999993</v>
      </c>
      <c r="N41" s="1236">
        <v>90.68</v>
      </c>
      <c r="O41" s="1359">
        <v>1.5244000000000002</v>
      </c>
      <c r="P41" s="1358">
        <v>0.58679999999999999</v>
      </c>
      <c r="Q41" s="1236">
        <v>95.35</v>
      </c>
      <c r="R41" s="1359">
        <v>1.5911999999999999</v>
      </c>
      <c r="S41" s="1358">
        <v>0.60160000000000002</v>
      </c>
      <c r="T41" s="1236">
        <v>94.45</v>
      </c>
      <c r="U41" s="1359">
        <v>1.5748</v>
      </c>
      <c r="V41" s="1358">
        <v>0.59920000000000007</v>
      </c>
      <c r="W41" s="1236">
        <v>94.62</v>
      </c>
      <c r="X41" s="1359">
        <v>1.5791999999999999</v>
      </c>
      <c r="Y41" s="1358">
        <v>0.59639999999999993</v>
      </c>
      <c r="Z41" s="1236">
        <v>92.79</v>
      </c>
      <c r="AA41" s="1359">
        <v>1.5468</v>
      </c>
      <c r="AB41" s="1358">
        <v>0.58960000000000001</v>
      </c>
      <c r="AC41" s="1236">
        <v>93.81</v>
      </c>
      <c r="AD41" s="1359">
        <v>1.5640000000000001</v>
      </c>
      <c r="AE41" s="1358">
        <v>0.59560000000000002</v>
      </c>
      <c r="AF41" s="1236">
        <v>93.96</v>
      </c>
      <c r="AG41" s="1359">
        <v>1.5808</v>
      </c>
      <c r="AH41" s="1358">
        <v>0.6048</v>
      </c>
      <c r="AI41" s="1236">
        <v>92.07</v>
      </c>
      <c r="AJ41" s="1359">
        <v>1.5472000000000001</v>
      </c>
      <c r="AK41" s="1358">
        <v>0.59720000000000006</v>
      </c>
      <c r="AL41" s="1236">
        <v>90.4</v>
      </c>
      <c r="AM41" s="1359">
        <v>1.53</v>
      </c>
      <c r="AN41" s="1358">
        <v>0.55759999999999998</v>
      </c>
      <c r="AO41" s="1236">
        <v>93.47</v>
      </c>
      <c r="AP41" s="1359">
        <v>1.5840000000000001</v>
      </c>
      <c r="AQ41" s="1358">
        <v>0.57079999999999997</v>
      </c>
      <c r="AR41" s="1236">
        <v>92.76</v>
      </c>
      <c r="AS41" s="1359">
        <v>1.5708</v>
      </c>
      <c r="AT41" s="1358">
        <v>0.5696</v>
      </c>
      <c r="AU41" s="1236">
        <v>92.27</v>
      </c>
      <c r="AV41" s="1359">
        <v>1.5595999999999999</v>
      </c>
      <c r="AW41" s="1358">
        <v>0.57479999999999998</v>
      </c>
      <c r="AX41" s="1236">
        <v>95.91</v>
      </c>
      <c r="AY41" s="1359">
        <v>1.5992</v>
      </c>
      <c r="AZ41" s="1358">
        <v>0.60839999999999994</v>
      </c>
      <c r="BA41" s="1236">
        <v>97.31</v>
      </c>
      <c r="BB41" s="1359">
        <v>1.6248</v>
      </c>
      <c r="BC41" s="1358">
        <v>0.61160000000000003</v>
      </c>
      <c r="BD41" s="1236">
        <v>97.93</v>
      </c>
      <c r="BE41" s="1359">
        <v>1.6348</v>
      </c>
      <c r="BF41" s="1358">
        <v>0.61639999999999995</v>
      </c>
      <c r="BG41" s="1236">
        <v>98.34</v>
      </c>
      <c r="BH41" s="1359">
        <v>1.6419999999999999</v>
      </c>
      <c r="BI41" s="1358">
        <v>0.61799999999999999</v>
      </c>
      <c r="BJ41" s="1236">
        <v>98.66</v>
      </c>
      <c r="BK41" s="1359">
        <v>1.6472</v>
      </c>
      <c r="BL41" s="1358">
        <v>0.62039999999999995</v>
      </c>
      <c r="BM41" s="1236">
        <v>96.87</v>
      </c>
      <c r="BN41" s="1359">
        <v>1.6152</v>
      </c>
      <c r="BO41" s="1358">
        <v>0.6147999999999999</v>
      </c>
      <c r="BP41" s="1236">
        <v>97.05</v>
      </c>
      <c r="BQ41" s="1359">
        <v>1.6348</v>
      </c>
      <c r="BR41" s="1358">
        <v>0.61920000000000008</v>
      </c>
      <c r="BS41" s="1236">
        <v>96.17</v>
      </c>
      <c r="BT41" s="1359">
        <v>1.6092</v>
      </c>
      <c r="BU41" s="1358">
        <v>0.59520000000000006</v>
      </c>
      <c r="BV41" s="1236">
        <v>94.31</v>
      </c>
      <c r="BW41" s="1359">
        <v>1.5824</v>
      </c>
      <c r="BX41" s="1358">
        <v>0.5716</v>
      </c>
      <c r="BY41" s="1236">
        <v>94.21</v>
      </c>
      <c r="BZ41" s="1359">
        <v>1.5804</v>
      </c>
      <c r="CA41" s="1358">
        <v>0.57199999999999995</v>
      </c>
    </row>
    <row r="42" spans="1:79" s="1227" customFormat="1">
      <c r="A42" s="1887" t="s">
        <v>408</v>
      </c>
      <c r="B42" s="1888"/>
      <c r="C42" s="1889"/>
      <c r="D42" s="1364"/>
      <c r="E42" s="1325"/>
      <c r="F42" s="1324"/>
      <c r="G42" s="1323"/>
      <c r="H42" s="1236">
        <v>29.58</v>
      </c>
      <c r="I42" s="1359">
        <v>0.50160000000000005</v>
      </c>
      <c r="J42" s="1358">
        <v>0.18</v>
      </c>
      <c r="K42" s="1236">
        <v>28.73</v>
      </c>
      <c r="L42" s="1359">
        <v>0.48560000000000003</v>
      </c>
      <c r="M42" s="1358">
        <v>0.17880000000000001</v>
      </c>
      <c r="N42" s="1236">
        <v>27.38</v>
      </c>
      <c r="O42" s="1359">
        <v>0.46279999999999999</v>
      </c>
      <c r="P42" s="1358">
        <v>0.1704</v>
      </c>
      <c r="Q42" s="1236">
        <v>29.27</v>
      </c>
      <c r="R42" s="1359">
        <v>0.49319999999999997</v>
      </c>
      <c r="S42" s="1358">
        <v>0.1716</v>
      </c>
      <c r="T42" s="1236">
        <v>36.5</v>
      </c>
      <c r="U42" s="1359">
        <v>0.62639999999999996</v>
      </c>
      <c r="V42" s="1358">
        <v>0.17760000000000001</v>
      </c>
      <c r="W42" s="1236">
        <v>38.31</v>
      </c>
      <c r="X42" s="1359">
        <v>0.66039999999999999</v>
      </c>
      <c r="Y42" s="1358">
        <v>0.17599999999999999</v>
      </c>
      <c r="Z42" s="1236">
        <v>39.270000000000003</v>
      </c>
      <c r="AA42" s="1359">
        <v>0.6704</v>
      </c>
      <c r="AB42" s="1358">
        <v>0.20319999999999999</v>
      </c>
      <c r="AC42" s="1236">
        <v>40.270000000000003</v>
      </c>
      <c r="AD42" s="1359">
        <v>0.69359999999999999</v>
      </c>
      <c r="AE42" s="1358">
        <v>0.18719999999999998</v>
      </c>
      <c r="AF42" s="1236">
        <v>40.33</v>
      </c>
      <c r="AG42" s="1359">
        <v>0.70920000000000005</v>
      </c>
      <c r="AH42" s="1358">
        <v>0.15719999999999998</v>
      </c>
      <c r="AI42" s="1236">
        <v>43.73</v>
      </c>
      <c r="AJ42" s="1359">
        <v>0.77039999999999997</v>
      </c>
      <c r="AK42" s="1358">
        <v>0.16400000000000001</v>
      </c>
      <c r="AL42" s="1236">
        <v>44.44</v>
      </c>
      <c r="AM42" s="1359">
        <v>0.78320000000000001</v>
      </c>
      <c r="AN42" s="1358">
        <v>0.1656</v>
      </c>
      <c r="AO42" s="1236">
        <v>42.31</v>
      </c>
      <c r="AP42" s="1359">
        <v>0.74479999999999991</v>
      </c>
      <c r="AQ42" s="1358">
        <v>0.16200000000000001</v>
      </c>
      <c r="AR42" s="1236">
        <v>41.87</v>
      </c>
      <c r="AS42" s="1359">
        <v>0.73639999999999994</v>
      </c>
      <c r="AT42" s="1358">
        <v>0.16319999999999998</v>
      </c>
      <c r="AU42" s="1236">
        <v>42.97</v>
      </c>
      <c r="AV42" s="1359">
        <v>0.75279999999999991</v>
      </c>
      <c r="AW42" s="1358">
        <v>0.1804</v>
      </c>
      <c r="AX42" s="1236">
        <v>48.43</v>
      </c>
      <c r="AY42" s="1359">
        <v>0.83279999999999998</v>
      </c>
      <c r="AZ42" s="1358">
        <v>0.23039999999999999</v>
      </c>
      <c r="BA42" s="1236">
        <v>49.87</v>
      </c>
      <c r="BB42" s="1359">
        <v>0.85920000000000007</v>
      </c>
      <c r="BC42" s="1358">
        <v>0.23119999999999999</v>
      </c>
      <c r="BD42" s="1236">
        <v>51.72</v>
      </c>
      <c r="BE42" s="1359">
        <v>0.89279999999999993</v>
      </c>
      <c r="BF42" s="1358">
        <v>0.23280000000000001</v>
      </c>
      <c r="BG42" s="1236">
        <v>49.22</v>
      </c>
      <c r="BH42" s="1359">
        <v>0.84839999999999993</v>
      </c>
      <c r="BI42" s="1358">
        <v>0.22640000000000002</v>
      </c>
      <c r="BJ42" s="1236">
        <v>49.47</v>
      </c>
      <c r="BK42" s="1359">
        <v>0.8548</v>
      </c>
      <c r="BL42" s="1358">
        <v>0.21959999999999999</v>
      </c>
      <c r="BM42" s="1236">
        <v>48.24</v>
      </c>
      <c r="BN42" s="1359">
        <v>0.83440000000000003</v>
      </c>
      <c r="BO42" s="1358">
        <v>0.21080000000000002</v>
      </c>
      <c r="BP42" s="1236">
        <v>41.39</v>
      </c>
      <c r="BQ42" s="1359">
        <v>0.72160000000000002</v>
      </c>
      <c r="BR42" s="1358">
        <v>0.18719999999999998</v>
      </c>
      <c r="BS42" s="1236">
        <v>41.27</v>
      </c>
      <c r="BT42" s="1359">
        <v>0.71160000000000001</v>
      </c>
      <c r="BU42" s="1358">
        <v>0.18880000000000002</v>
      </c>
      <c r="BV42" s="1236">
        <v>36.49</v>
      </c>
      <c r="BW42" s="1359">
        <v>0.62160000000000004</v>
      </c>
      <c r="BX42" s="1358">
        <v>0.19359999999999999</v>
      </c>
      <c r="BY42" s="1236">
        <v>34.31</v>
      </c>
      <c r="BZ42" s="1359">
        <v>0.58199999999999996</v>
      </c>
      <c r="CA42" s="1358">
        <v>0.18959999999999999</v>
      </c>
    </row>
    <row r="43" spans="1:79" s="1227" customFormat="1">
      <c r="A43" s="1887" t="s">
        <v>407</v>
      </c>
      <c r="B43" s="1888"/>
      <c r="C43" s="1889"/>
      <c r="D43" s="1364"/>
      <c r="E43" s="1325"/>
      <c r="F43" s="1324"/>
      <c r="G43" s="1323"/>
      <c r="H43" s="1236">
        <v>74.5</v>
      </c>
      <c r="I43" s="1359">
        <v>1.2672000000000001</v>
      </c>
      <c r="J43" s="1358">
        <v>0.44160000000000005</v>
      </c>
      <c r="K43" s="1236">
        <v>73.55</v>
      </c>
      <c r="L43" s="1359">
        <v>1.2495999999999998</v>
      </c>
      <c r="M43" s="1358">
        <v>0.44</v>
      </c>
      <c r="N43" s="1236">
        <v>74.22</v>
      </c>
      <c r="O43" s="1359">
        <v>1.2624000000000002</v>
      </c>
      <c r="P43" s="1358">
        <v>0.44</v>
      </c>
      <c r="Q43" s="1236">
        <v>76.319999999999993</v>
      </c>
      <c r="R43" s="1359">
        <v>1.2895999999999999</v>
      </c>
      <c r="S43" s="1358">
        <v>0.43680000000000002</v>
      </c>
      <c r="T43" s="1236">
        <v>84.57</v>
      </c>
      <c r="U43" s="1359">
        <v>1.4432</v>
      </c>
      <c r="V43" s="1358">
        <v>0.44</v>
      </c>
      <c r="W43" s="1236">
        <v>94.17</v>
      </c>
      <c r="X43" s="1359">
        <v>1.6192</v>
      </c>
      <c r="Y43" s="1358">
        <v>0.44800000000000001</v>
      </c>
      <c r="Z43" s="1236">
        <v>97.14</v>
      </c>
      <c r="AA43" s="1359">
        <v>1.6719999999999999</v>
      </c>
      <c r="AB43" s="1358">
        <v>0.45600000000000002</v>
      </c>
      <c r="AC43" s="1236">
        <v>99.45</v>
      </c>
      <c r="AD43" s="1359">
        <v>1.7232000000000001</v>
      </c>
      <c r="AE43" s="1358">
        <v>0.4224</v>
      </c>
      <c r="AF43" s="1236">
        <v>99.28</v>
      </c>
      <c r="AG43" s="1359">
        <v>1.7455999999999998</v>
      </c>
      <c r="AH43" s="1358">
        <v>0.38880000000000003</v>
      </c>
      <c r="AI43" s="1236">
        <v>101.05</v>
      </c>
      <c r="AJ43" s="1359">
        <v>1.7775999999999998</v>
      </c>
      <c r="AK43" s="1358">
        <v>0.39200000000000002</v>
      </c>
      <c r="AL43" s="1236">
        <v>99.94</v>
      </c>
      <c r="AM43" s="1359">
        <v>1.7584000000000002</v>
      </c>
      <c r="AN43" s="1358">
        <v>0.3856</v>
      </c>
      <c r="AO43" s="1236">
        <v>95.84</v>
      </c>
      <c r="AP43" s="1359">
        <v>1.6832</v>
      </c>
      <c r="AQ43" s="1358">
        <v>0.38400000000000001</v>
      </c>
      <c r="AR43" s="1236">
        <v>95.1</v>
      </c>
      <c r="AS43" s="1359">
        <v>1.6688000000000001</v>
      </c>
      <c r="AT43" s="1358">
        <v>0.38719999999999999</v>
      </c>
      <c r="AU43" s="1236">
        <v>98.46</v>
      </c>
      <c r="AV43" s="1359">
        <v>1.7264000000000002</v>
      </c>
      <c r="AW43" s="1358">
        <v>0.40639999999999998</v>
      </c>
      <c r="AX43" s="1236">
        <v>107.83</v>
      </c>
      <c r="AY43" s="1359">
        <v>1.8640000000000001</v>
      </c>
      <c r="AZ43" s="1358">
        <v>0.47520000000000001</v>
      </c>
      <c r="BA43" s="1236">
        <v>110.22</v>
      </c>
      <c r="BB43" s="1359">
        <v>1.9088000000000001</v>
      </c>
      <c r="BC43" s="1358">
        <v>0.47199999999999998</v>
      </c>
      <c r="BD43" s="1236">
        <v>113.88</v>
      </c>
      <c r="BE43" s="1359">
        <v>1.976</v>
      </c>
      <c r="BF43" s="1358">
        <v>0.47199999999999998</v>
      </c>
      <c r="BG43" s="1236">
        <v>112.81</v>
      </c>
      <c r="BH43" s="1359">
        <v>1.9552</v>
      </c>
      <c r="BI43" s="1358">
        <v>0.4768</v>
      </c>
      <c r="BJ43" s="1236">
        <v>112.07</v>
      </c>
      <c r="BK43" s="1359">
        <v>1.9407999999999999</v>
      </c>
      <c r="BL43" s="1358">
        <v>0.48</v>
      </c>
      <c r="BM43" s="1236">
        <v>110.65</v>
      </c>
      <c r="BN43" s="1359">
        <v>1.9152</v>
      </c>
      <c r="BO43" s="1358">
        <v>0.47839999999999999</v>
      </c>
      <c r="BP43" s="1236">
        <v>103.6</v>
      </c>
      <c r="BQ43" s="1359">
        <v>1.8064</v>
      </c>
      <c r="BR43" s="1358">
        <v>0.46879999999999999</v>
      </c>
      <c r="BS43" s="1236">
        <v>95.52</v>
      </c>
      <c r="BT43" s="1359">
        <v>1.6384000000000001</v>
      </c>
      <c r="BU43" s="1358">
        <v>0.46879999999999999</v>
      </c>
      <c r="BV43" s="1236">
        <v>88.53</v>
      </c>
      <c r="BW43" s="1359">
        <v>1.5072000000000001</v>
      </c>
      <c r="BX43" s="1358">
        <v>0.47199999999999998</v>
      </c>
      <c r="BY43" s="1236">
        <v>82.13</v>
      </c>
      <c r="BZ43" s="1359">
        <v>1.3904000000000001</v>
      </c>
      <c r="CA43" s="1358">
        <v>0.46239999999999998</v>
      </c>
    </row>
    <row r="44" spans="1:79" s="1227" customFormat="1" ht="13.8" thickBot="1">
      <c r="A44" s="1891" t="s">
        <v>406</v>
      </c>
      <c r="B44" s="1892"/>
      <c r="C44" s="1893"/>
      <c r="D44" s="1363"/>
      <c r="E44" s="1362"/>
      <c r="F44" s="1361"/>
      <c r="G44" s="1360"/>
      <c r="H44" s="1236">
        <v>34.76</v>
      </c>
      <c r="I44" s="1359">
        <v>0.58920000000000006</v>
      </c>
      <c r="J44" s="1358">
        <v>0.21180000000000002</v>
      </c>
      <c r="K44" s="1236">
        <v>34.450000000000003</v>
      </c>
      <c r="L44" s="1359">
        <v>0.58379999999999999</v>
      </c>
      <c r="M44" s="1358">
        <v>0.21059999999999998</v>
      </c>
      <c r="N44" s="1236">
        <v>32.51</v>
      </c>
      <c r="O44" s="1359">
        <v>0.55020000000000002</v>
      </c>
      <c r="P44" s="1358">
        <v>0.20039999999999999</v>
      </c>
      <c r="Q44" s="1236">
        <v>34.5</v>
      </c>
      <c r="R44" s="1359">
        <v>0.57779999999999998</v>
      </c>
      <c r="S44" s="1358">
        <v>0.21180000000000002</v>
      </c>
      <c r="T44" s="1236">
        <v>37.200000000000003</v>
      </c>
      <c r="U44" s="1359">
        <v>0.62939999999999996</v>
      </c>
      <c r="V44" s="1358">
        <v>0.21059999999999998</v>
      </c>
      <c r="W44" s="1236">
        <v>37.97</v>
      </c>
      <c r="X44" s="1359">
        <v>0.64319999999999999</v>
      </c>
      <c r="Y44" s="1358">
        <v>0.21240000000000001</v>
      </c>
      <c r="Z44" s="1236">
        <v>38.03</v>
      </c>
      <c r="AA44" s="1359">
        <v>0.64500000000000002</v>
      </c>
      <c r="AB44" s="1358">
        <v>0.21059999999999998</v>
      </c>
      <c r="AC44" s="1236">
        <v>37.47</v>
      </c>
      <c r="AD44" s="1359">
        <v>0.63479999999999992</v>
      </c>
      <c r="AE44" s="1358">
        <v>0.2094</v>
      </c>
      <c r="AF44" s="1236">
        <v>36.82</v>
      </c>
      <c r="AG44" s="1359">
        <v>0.63660000000000005</v>
      </c>
      <c r="AH44" s="1358">
        <v>0.186</v>
      </c>
      <c r="AI44" s="1236">
        <v>37.83</v>
      </c>
      <c r="AJ44" s="1359">
        <v>0.65400000000000003</v>
      </c>
      <c r="AK44" s="1358">
        <v>0.19140000000000001</v>
      </c>
      <c r="AL44" s="1236">
        <v>38.04</v>
      </c>
      <c r="AM44" s="1359">
        <v>0.66239999999999999</v>
      </c>
      <c r="AN44" s="1358">
        <v>0.17519999999999999</v>
      </c>
      <c r="AO44" s="1236">
        <v>38.19</v>
      </c>
      <c r="AP44" s="1359">
        <v>0.66179999999999994</v>
      </c>
      <c r="AQ44" s="1358">
        <v>0.18780000000000002</v>
      </c>
      <c r="AR44" s="1236">
        <v>37.97</v>
      </c>
      <c r="AS44" s="1359">
        <v>0.65639999999999998</v>
      </c>
      <c r="AT44" s="1358">
        <v>0.192</v>
      </c>
      <c r="AU44" s="1236">
        <v>39.630000000000003</v>
      </c>
      <c r="AV44" s="1359">
        <v>0.68459999999999999</v>
      </c>
      <c r="AW44" s="1358">
        <v>0.20219999999999999</v>
      </c>
      <c r="AX44" s="1236">
        <v>40.99</v>
      </c>
      <c r="AY44" s="1359">
        <v>0.69179999999999997</v>
      </c>
      <c r="AZ44" s="1358">
        <v>0.23699999999999999</v>
      </c>
      <c r="BA44" s="1236">
        <v>41.74</v>
      </c>
      <c r="BB44" s="1359">
        <v>0.71040000000000003</v>
      </c>
      <c r="BC44" s="1358">
        <v>0.22319999999999998</v>
      </c>
      <c r="BD44" s="1236">
        <v>43.39</v>
      </c>
      <c r="BE44" s="1359">
        <v>0.74220000000000008</v>
      </c>
      <c r="BF44" s="1358">
        <v>0.21959999999999999</v>
      </c>
      <c r="BG44" s="1236">
        <v>44.47</v>
      </c>
      <c r="BH44" s="1359">
        <v>0.76379999999999992</v>
      </c>
      <c r="BI44" s="1358">
        <v>0.2142</v>
      </c>
      <c r="BJ44" s="1236">
        <v>44.13</v>
      </c>
      <c r="BK44" s="1359">
        <v>0.7572000000000001</v>
      </c>
      <c r="BL44" s="1358">
        <v>0.21540000000000001</v>
      </c>
      <c r="BM44" s="1236">
        <v>43.19</v>
      </c>
      <c r="BN44" s="1359">
        <v>0.74160000000000004</v>
      </c>
      <c r="BO44" s="1358">
        <v>0.2094</v>
      </c>
      <c r="BP44" s="1236">
        <v>40.83</v>
      </c>
      <c r="BQ44" s="1359">
        <v>0.70379999999999998</v>
      </c>
      <c r="BR44" s="1358">
        <v>0.21359999999999998</v>
      </c>
      <c r="BS44" s="1236">
        <v>39.39</v>
      </c>
      <c r="BT44" s="1359">
        <v>0.66900000000000004</v>
      </c>
      <c r="BU44" s="1358">
        <v>0.21480000000000002</v>
      </c>
      <c r="BV44" s="1236">
        <v>37.159999999999997</v>
      </c>
      <c r="BW44" s="1359">
        <v>0.62760000000000005</v>
      </c>
      <c r="BX44" s="1358">
        <v>0.21359999999999998</v>
      </c>
      <c r="BY44" s="1236">
        <v>36.229999999999997</v>
      </c>
      <c r="BZ44" s="1359">
        <v>0.61020000000000008</v>
      </c>
      <c r="CA44" s="1358">
        <v>0.21299999999999999</v>
      </c>
    </row>
    <row r="45" spans="1:79" ht="13.8" thickBot="1">
      <c r="A45" s="1765" t="s">
        <v>53</v>
      </c>
      <c r="B45" s="1766"/>
      <c r="C45" s="1766"/>
      <c r="D45" s="1766"/>
      <c r="E45" s="1766"/>
      <c r="F45" s="1766"/>
      <c r="G45" s="1766"/>
      <c r="H45" s="1190"/>
      <c r="I45" s="1310"/>
      <c r="J45" s="1312"/>
      <c r="K45" s="1188"/>
      <c r="L45" s="1310"/>
      <c r="M45" s="1311"/>
      <c r="N45" s="1190"/>
      <c r="O45" s="1310"/>
      <c r="P45" s="1312"/>
      <c r="Q45" s="1190"/>
      <c r="R45" s="1310"/>
      <c r="S45" s="1312"/>
      <c r="T45" s="1190"/>
      <c r="U45" s="1310"/>
      <c r="V45" s="1312"/>
      <c r="W45" s="1190"/>
      <c r="X45" s="1310"/>
      <c r="Y45" s="1312"/>
      <c r="Z45" s="1188"/>
      <c r="AA45" s="1310"/>
      <c r="AB45" s="1311"/>
      <c r="AC45" s="1309"/>
      <c r="AD45" s="1308"/>
      <c r="AE45" s="1307"/>
      <c r="AF45" s="1309"/>
      <c r="AG45" s="1308"/>
      <c r="AH45" s="1307"/>
      <c r="AI45" s="1309"/>
      <c r="AJ45" s="1308"/>
      <c r="AK45" s="1307"/>
      <c r="AL45" s="1309"/>
      <c r="AM45" s="1308"/>
      <c r="AN45" s="1307"/>
      <c r="AO45" s="1310"/>
      <c r="AP45" s="1308"/>
      <c r="AQ45" s="1308"/>
      <c r="AR45" s="1309"/>
      <c r="AS45" s="1308"/>
      <c r="AT45" s="1307"/>
      <c r="AU45" s="1309"/>
      <c r="AV45" s="1308"/>
      <c r="AW45" s="1307"/>
      <c r="AX45" s="1309"/>
      <c r="AY45" s="1308"/>
      <c r="AZ45" s="1307"/>
      <c r="BA45" s="1309"/>
      <c r="BB45" s="1308"/>
      <c r="BC45" s="1307"/>
      <c r="BD45" s="1310"/>
      <c r="BE45" s="1308"/>
      <c r="BF45" s="1307"/>
      <c r="BG45" s="1309"/>
      <c r="BH45" s="1308"/>
      <c r="BI45" s="1307"/>
      <c r="BJ45" s="1309"/>
      <c r="BK45" s="1308"/>
      <c r="BL45" s="1307"/>
      <c r="BM45" s="1309"/>
      <c r="BN45" s="1308"/>
      <c r="BO45" s="1307"/>
      <c r="BP45" s="1309"/>
      <c r="BQ45" s="1308"/>
      <c r="BR45" s="1307"/>
      <c r="BS45" s="1310"/>
      <c r="BT45" s="1308"/>
      <c r="BU45" s="1307"/>
      <c r="BV45" s="1310"/>
      <c r="BW45" s="1308"/>
      <c r="BX45" s="1308"/>
      <c r="BY45" s="1309"/>
      <c r="BZ45" s="1308"/>
      <c r="CA45" s="1307"/>
    </row>
    <row r="46" spans="1:79">
      <c r="A46" s="1298"/>
      <c r="B46" s="1357" t="s">
        <v>54</v>
      </c>
      <c r="C46" s="1274"/>
      <c r="D46" s="1356" t="s">
        <v>342</v>
      </c>
      <c r="E46" s="1274"/>
      <c r="F46" s="1274"/>
      <c r="G46" s="1274"/>
      <c r="H46" s="1354">
        <v>2.4E-2</v>
      </c>
      <c r="I46" s="1279" t="s">
        <v>56</v>
      </c>
      <c r="J46" s="1299">
        <v>0.1729</v>
      </c>
      <c r="K46" s="1355"/>
      <c r="L46" s="1279"/>
      <c r="M46" s="1302"/>
      <c r="N46" s="1354"/>
      <c r="O46" s="1279"/>
      <c r="P46" s="1299"/>
      <c r="Q46" s="1354"/>
      <c r="R46" s="1279"/>
      <c r="S46" s="1299"/>
      <c r="T46" s="1354"/>
      <c r="U46" s="1279"/>
      <c r="V46" s="1299"/>
      <c r="W46" s="1354"/>
      <c r="X46" s="1279"/>
      <c r="Y46" s="1299"/>
      <c r="Z46" s="1354"/>
      <c r="AA46" s="1279"/>
      <c r="AB46" s="1299"/>
      <c r="AC46" s="1354"/>
      <c r="AD46" s="1279"/>
      <c r="AE46" s="1299"/>
      <c r="AF46" s="1354"/>
      <c r="AG46" s="1279"/>
      <c r="AH46" s="1299"/>
      <c r="AI46" s="1354"/>
      <c r="AJ46" s="1279"/>
      <c r="AK46" s="1299"/>
      <c r="AL46" s="1354"/>
      <c r="AM46" s="1279"/>
      <c r="AN46" s="1299"/>
      <c r="AO46" s="1354"/>
      <c r="AP46" s="1279"/>
      <c r="AQ46" s="1299"/>
      <c r="AR46" s="1354"/>
      <c r="AS46" s="1279"/>
      <c r="AT46" s="1299"/>
      <c r="AU46" s="1354"/>
      <c r="AV46" s="1279"/>
      <c r="AW46" s="1299"/>
      <c r="AX46" s="1354"/>
      <c r="AY46" s="1279"/>
      <c r="AZ46" s="1299"/>
      <c r="BA46" s="1354"/>
      <c r="BB46" s="1279"/>
      <c r="BC46" s="1299"/>
      <c r="BD46" s="1354"/>
      <c r="BE46" s="1279"/>
      <c r="BF46" s="1299"/>
      <c r="BG46" s="1354"/>
      <c r="BH46" s="1279"/>
      <c r="BI46" s="1299"/>
      <c r="BJ46" s="1354"/>
      <c r="BK46" s="1279"/>
      <c r="BL46" s="1299"/>
      <c r="BM46" s="1354"/>
      <c r="BN46" s="1279"/>
      <c r="BO46" s="1299"/>
      <c r="BP46" s="1354"/>
      <c r="BQ46" s="1279"/>
      <c r="BR46" s="1299"/>
      <c r="BS46" s="1354"/>
      <c r="BT46" s="1279"/>
      <c r="BU46" s="1299"/>
      <c r="BV46" s="1354"/>
      <c r="BW46" s="1279"/>
      <c r="BX46" s="1299"/>
      <c r="BY46" s="1354"/>
      <c r="BZ46" s="1279"/>
      <c r="CA46" s="1299"/>
    </row>
    <row r="47" spans="1:79">
      <c r="A47" s="1298" t="s">
        <v>20</v>
      </c>
      <c r="B47" s="1277" t="s">
        <v>57</v>
      </c>
      <c r="C47" s="1276"/>
      <c r="D47" s="1274" t="s">
        <v>58</v>
      </c>
      <c r="E47" s="1275"/>
      <c r="F47" s="1159"/>
      <c r="G47" s="1274"/>
      <c r="H47" s="1271">
        <f>((SUM(I$8*I$8,J$8*J$8))/POWER($C$7,2))*$C$48</f>
        <v>2.2302268130901201E-3</v>
      </c>
      <c r="I47" s="1279" t="s">
        <v>56</v>
      </c>
      <c r="J47" s="1296">
        <f>($E$48/100)*((SUM(I$8*I$8,J$8*J$8))/$C$7)</f>
        <v>5.0600990034063369E-2</v>
      </c>
      <c r="K47" s="1271">
        <f>((SUM(L$8*L$8,M$8*M$8))/POWER($C$7,2))*$C$48</f>
        <v>2.2967898429380193E-3</v>
      </c>
      <c r="L47" s="1279" t="s">
        <v>56</v>
      </c>
      <c r="M47" s="1296">
        <f>($E$48/100)*((SUM(L$8*L$8,M$8*M$8))/$C$7)</f>
        <v>5.2111219930951663E-2</v>
      </c>
      <c r="N47" s="1271">
        <f>((SUM(O$8*O$8,P$8*P$8))/POWER($C$7,2))*$C$48</f>
        <v>2.3283640195859863E-3</v>
      </c>
      <c r="O47" s="1279" t="s">
        <v>56</v>
      </c>
      <c r="P47" s="1296">
        <f>($E$48/100)*((SUM(O$8*O$8,P$8*P$8))/$C$7)</f>
        <v>5.282759756058112E-2</v>
      </c>
      <c r="Q47" s="1271">
        <f>((SUM(R$8*R$8,S$8*S$8))/POWER($C$7,2))*$C$48</f>
        <v>2.3784568515311617E-3</v>
      </c>
      <c r="R47" s="1279" t="s">
        <v>56</v>
      </c>
      <c r="S47" s="1296">
        <f>($E$48/100)*((SUM(R$8*R$8,S$8*S$8))/$C$7)</f>
        <v>5.3964139761203199E-2</v>
      </c>
      <c r="T47" s="1271">
        <f>((SUM(U$8*U$8,V$8*V$8))/POWER($C$7,2))*$C$48</f>
        <v>2.7237865402086909E-3</v>
      </c>
      <c r="U47" s="1279" t="s">
        <v>56</v>
      </c>
      <c r="V47" s="1296">
        <f>($E$48/100)*((SUM(U$8*U$8,V$8*V$8))/$C$7)</f>
        <v>6.1799228117542397E-2</v>
      </c>
      <c r="W47" s="1271">
        <f>((SUM(X$8*X$8,Y$8*Y$8))/POWER($C$7,2))*$C$48</f>
        <v>2.7137253104636315E-3</v>
      </c>
      <c r="X47" s="1279" t="s">
        <v>56</v>
      </c>
      <c r="Y47" s="1296">
        <f>($E$48/100)*((SUM(X$8*X$8,Y$8*Y$8))/$C$7)</f>
        <v>6.1570951700510725E-2</v>
      </c>
      <c r="Z47" s="1271">
        <f>((SUM(AA$8*AA$8,AB$8*AB$8))/POWER($C$7,2))*$C$48</f>
        <v>2.9976794804362759E-3</v>
      </c>
      <c r="AA47" s="1279" t="s">
        <v>56</v>
      </c>
      <c r="AB47" s="1296">
        <f>($E$48/100)*((SUM(AA$8*AA$8,AB$8*AB$8))/$C$7)</f>
        <v>6.8013508143910412E-2</v>
      </c>
      <c r="AC47" s="1271">
        <f>((SUM(AD$8*AD$8,AE$8*AE$8))/POWER($C$7,2))*$C$48</f>
        <v>3.2559974180281963E-3</v>
      </c>
      <c r="AD47" s="1279" t="s">
        <v>56</v>
      </c>
      <c r="AE47" s="1296">
        <f>($E$48/100)*((SUM(AD$8*AD$8,AE$8*AE$8))/$C$7)</f>
        <v>7.3874411308103682E-2</v>
      </c>
      <c r="AF47" s="1271">
        <f>((SUM(AG$8*AG$8,AH$8*AH$8))/POWER($C$7,2))*$C$48</f>
        <v>2.9901644229002335E-3</v>
      </c>
      <c r="AG47" s="1279" t="s">
        <v>56</v>
      </c>
      <c r="AH47" s="1296">
        <f>($E$48/100)*((SUM(AG$8*AG$8,AH$8*AH$8))/$C$7)</f>
        <v>6.7843001113300466E-2</v>
      </c>
      <c r="AI47" s="1271">
        <f>((SUM(AJ$8*AJ$8,AK$8*AK$8))/POWER($C$7,2))*$C$48</f>
        <v>2.834579290793933E-3</v>
      </c>
      <c r="AJ47" s="1279" t="s">
        <v>56</v>
      </c>
      <c r="AK47" s="1296">
        <f>($E$48/100)*((SUM(AJ$8*AJ$8,AK$8*AK$8))/$C$7)</f>
        <v>6.4312973730905609E-2</v>
      </c>
      <c r="AL47" s="1271">
        <f>((SUM(AM$8*AM$8,AN$8*AN$8))/POWER($C$7,2))*$C$48</f>
        <v>2.5499285279314329E-3</v>
      </c>
      <c r="AM47" s="1279" t="s">
        <v>56</v>
      </c>
      <c r="AN47" s="1296">
        <f>($E$48/100)*((SUM(AM$8*AM$8,AN$8*AN$8))/$C$7)</f>
        <v>5.7854612486993924E-2</v>
      </c>
      <c r="AO47" s="1271">
        <f>((SUM(AP$8*AP$8,AQ$8*AQ$8))/POWER($C$7,2))*$C$48</f>
        <v>2.9125097858273591E-3</v>
      </c>
      <c r="AP47" s="1279" t="s">
        <v>56</v>
      </c>
      <c r="AQ47" s="1296">
        <f>($E$48/100)*((SUM(AP$8*AP$8,AQ$8*AQ$8))/$C$7)</f>
        <v>6.6081116854013439E-2</v>
      </c>
      <c r="AR47" s="1271">
        <f>((SUM(AS$8*AS$8,AT$8*AT$8))/POWER($C$7,2))*$C$48</f>
        <v>3.3831997182913534E-3</v>
      </c>
      <c r="AS47" s="1279" t="s">
        <v>56</v>
      </c>
      <c r="AT47" s="1296">
        <f>($E$48/100)*((SUM(AS$8*AS$8,AT$8*AT$8))/$C$7)</f>
        <v>7.67604685871872E-2</v>
      </c>
      <c r="AU47" s="1271">
        <f>((SUM(AV$8*AV$8,AW$8*AW$8))/POWER($C$7,2))*$C$48</f>
        <v>3.2926734284528325E-3</v>
      </c>
      <c r="AV47" s="1279" t="s">
        <v>56</v>
      </c>
      <c r="AW47" s="1296">
        <f>($E$48/100)*((SUM(AV$8*AV$8,AW$8*AW$8))/$C$7)</f>
        <v>7.4706543011970536E-2</v>
      </c>
      <c r="AX47" s="1271">
        <f>((SUM(AY$8*AY$8,AZ$8*AZ$8))/POWER($C$7,2))*$C$48</f>
        <v>3.7512157293694793E-3</v>
      </c>
      <c r="AY47" s="1279" t="s">
        <v>56</v>
      </c>
      <c r="AZ47" s="1296">
        <f>($E$48/100)*((SUM(AY$8*AY$8,AZ$8*AZ$8))/$C$7)</f>
        <v>8.5110280543370276E-2</v>
      </c>
      <c r="BA47" s="1271">
        <f>((SUM(BB$8*BB$8,BC$8*BC$8))/POWER($C$7,2))*$C$48</f>
        <v>3.3767044821581419E-3</v>
      </c>
      <c r="BB47" s="1279" t="s">
        <v>56</v>
      </c>
      <c r="BC47" s="1296">
        <f>($E$48/100)*((SUM(BB$8*BB$8,BC$8*BC$8))/$C$7)</f>
        <v>7.6613099998074891E-2</v>
      </c>
      <c r="BD47" s="1271">
        <f>((SUM(BE$8*BE$8,BF$8*BF$8))/POWER($C$7,2))*$C$48</f>
        <v>3.7369888658851744E-3</v>
      </c>
      <c r="BE47" s="1279" t="s">
        <v>56</v>
      </c>
      <c r="BF47" s="1296">
        <f>($E$48/100)*((SUM(BE$8*BE$8,BF$8*BF$8))/$C$7)</f>
        <v>8.4787491231915521E-2</v>
      </c>
      <c r="BG47" s="1271">
        <f>((SUM(BH$8*BH$8,BI$8*BI$8))/POWER($C$7,2))*$C$48</f>
        <v>3.197419003466497E-3</v>
      </c>
      <c r="BH47" s="1279" t="s">
        <v>56</v>
      </c>
      <c r="BI47" s="1296">
        <f>($E$48/100)*((SUM(BH$8*BH$8,BI$8*BI$8))/$C$7)</f>
        <v>7.2545342105792013E-2</v>
      </c>
      <c r="BJ47" s="1271">
        <f>((SUM(BK$8*BK$8,BL$8*BL$8))/POWER($C$7,2))*$C$48</f>
        <v>3.479003726136146E-3</v>
      </c>
      <c r="BK47" s="1279" t="s">
        <v>56</v>
      </c>
      <c r="BL47" s="1296">
        <f>($E$48/100)*((SUM(BK$8*BK$8,BL$8*BL$8))/$C$7)</f>
        <v>7.8934138824547848E-2</v>
      </c>
      <c r="BM47" s="1271">
        <f>((SUM(BN$8*BN$8,BO$8*BO$8))/POWER($C$7,2))*$C$48</f>
        <v>3.3739920487620401E-3</v>
      </c>
      <c r="BN47" s="1279" t="s">
        <v>56</v>
      </c>
      <c r="BO47" s="1296">
        <f>($E$48/100)*((SUM(BN$8*BN$8,BO$8*BO$8))/$C$7)</f>
        <v>7.6551558358256624E-2</v>
      </c>
      <c r="BP47" s="1271">
        <f>((SUM(BQ$8*BQ$8,BR$8*BR$8))/POWER($C$7,2))*$C$48</f>
        <v>2.9093952805837519E-3</v>
      </c>
      <c r="BQ47" s="1279" t="s">
        <v>56</v>
      </c>
      <c r="BR47" s="1296">
        <f>($E$48/100)*((SUM(BQ$8*BQ$8,BR$8*BR$8))/$C$7)</f>
        <v>6.6010452718927359E-2</v>
      </c>
      <c r="BS47" s="1271">
        <f>((SUM(BT$8*BT$8,BU$8*BU$8))/POWER($C$7,2))*$C$48</f>
        <v>2.4799699318923873E-3</v>
      </c>
      <c r="BT47" s="1279" t="s">
        <v>56</v>
      </c>
      <c r="BU47" s="1296">
        <f>($E$48/100)*((SUM(BT$8*BT$8,BU$8*BU$8))/$C$7)</f>
        <v>5.6267341542087672E-2</v>
      </c>
      <c r="BV47" s="1271">
        <f>((SUM(BW$8*BW$8,BX$8*BX$8))/POWER($C$7,2))*$C$48</f>
        <v>2.3884742392878181E-3</v>
      </c>
      <c r="BW47" s="1279" t="s">
        <v>56</v>
      </c>
      <c r="BX47" s="1296">
        <f>($E$48/100)*((SUM(BW$8*BW$8,BX$8*BX$8))/$C$7)</f>
        <v>5.4191421459668473E-2</v>
      </c>
      <c r="BY47" s="1271">
        <f>((SUM(BZ$8*BZ$8,CA$8*CA$8))/POWER($C$7,2))*$C$48</f>
        <v>2.3138900634774523E-3</v>
      </c>
      <c r="BZ47" s="1279" t="s">
        <v>56</v>
      </c>
      <c r="CA47" s="1296">
        <f>($E$48/100)*((SUM(BZ$8*BZ$8,CA$8*CA$8))/$C$7)</f>
        <v>5.2499202033945591E-2</v>
      </c>
    </row>
    <row r="48" spans="1:79" ht="14.25" customHeight="1" thickBot="1">
      <c r="A48" s="1295"/>
      <c r="B48" s="1153" t="s">
        <v>391</v>
      </c>
      <c r="C48" s="1152">
        <v>0.1179</v>
      </c>
      <c r="D48" s="1151" t="s">
        <v>390</v>
      </c>
      <c r="E48" s="1882">
        <v>10.7</v>
      </c>
      <c r="F48" s="1882"/>
      <c r="G48" s="1253"/>
      <c r="H48" s="1292"/>
      <c r="I48" s="1291"/>
      <c r="J48" s="1290"/>
      <c r="K48" s="1293"/>
      <c r="L48" s="1291"/>
      <c r="M48" s="1294"/>
      <c r="N48" s="1292"/>
      <c r="O48" s="1291"/>
      <c r="P48" s="1290"/>
      <c r="Q48" s="1292"/>
      <c r="R48" s="1291"/>
      <c r="S48" s="1290"/>
      <c r="T48" s="1292"/>
      <c r="U48" s="1291"/>
      <c r="V48" s="1290"/>
      <c r="W48" s="1292"/>
      <c r="X48" s="1291"/>
      <c r="Y48" s="1290"/>
      <c r="Z48" s="1292"/>
      <c r="AA48" s="1291"/>
      <c r="AB48" s="1290"/>
      <c r="AC48" s="1292"/>
      <c r="AD48" s="1291"/>
      <c r="AE48" s="1290"/>
      <c r="AF48" s="1292"/>
      <c r="AG48" s="1291"/>
      <c r="AH48" s="1290"/>
      <c r="AI48" s="1292"/>
      <c r="AJ48" s="1291"/>
      <c r="AK48" s="1290"/>
      <c r="AL48" s="1292"/>
      <c r="AM48" s="1291"/>
      <c r="AN48" s="1290"/>
      <c r="AO48" s="1292"/>
      <c r="AP48" s="1291"/>
      <c r="AQ48" s="1290"/>
      <c r="AR48" s="1292"/>
      <c r="AS48" s="1291"/>
      <c r="AT48" s="1290"/>
      <c r="AU48" s="1292"/>
      <c r="AV48" s="1291"/>
      <c r="AW48" s="1290"/>
      <c r="AX48" s="1292"/>
      <c r="AY48" s="1291"/>
      <c r="AZ48" s="1290"/>
      <c r="BA48" s="1292"/>
      <c r="BB48" s="1291"/>
      <c r="BC48" s="1290"/>
      <c r="BD48" s="1292"/>
      <c r="BE48" s="1291"/>
      <c r="BF48" s="1290"/>
      <c r="BG48" s="1292"/>
      <c r="BH48" s="1291"/>
      <c r="BI48" s="1290"/>
      <c r="BJ48" s="1292"/>
      <c r="BK48" s="1291"/>
      <c r="BL48" s="1290"/>
      <c r="BM48" s="1292"/>
      <c r="BN48" s="1291"/>
      <c r="BO48" s="1290"/>
      <c r="BP48" s="1292"/>
      <c r="BQ48" s="1291"/>
      <c r="BR48" s="1290"/>
      <c r="BS48" s="1292"/>
      <c r="BT48" s="1291"/>
      <c r="BU48" s="1290"/>
      <c r="BV48" s="1292"/>
      <c r="BW48" s="1291"/>
      <c r="BX48" s="1290"/>
      <c r="BY48" s="1292"/>
      <c r="BZ48" s="1291"/>
      <c r="CA48" s="1290"/>
    </row>
    <row r="49" spans="1:79" ht="13.8" thickBot="1">
      <c r="A49" s="1289"/>
      <c r="B49" s="1878" t="s">
        <v>63</v>
      </c>
      <c r="C49" s="1879"/>
      <c r="D49" s="1879"/>
      <c r="E49" s="1879"/>
      <c r="F49" s="1879"/>
      <c r="G49" s="1879"/>
      <c r="H49" s="1258">
        <f>SUM(I8,$H$46,H47)</f>
        <v>3.1958142268130905</v>
      </c>
      <c r="I49" s="1257" t="s">
        <v>56</v>
      </c>
      <c r="J49" s="1256">
        <f>SUM(J8,$J$46,J47)</f>
        <v>1.5563169900340634</v>
      </c>
      <c r="K49" s="1258">
        <f>SUM(L8,$H$46,K47)</f>
        <v>3.2338967898429378</v>
      </c>
      <c r="L49" s="1257" t="s">
        <v>56</v>
      </c>
      <c r="M49" s="1256">
        <f>SUM(M8,$J$46,M47)</f>
        <v>1.5986272199309517</v>
      </c>
      <c r="N49" s="1258">
        <f>SUM(O8,$H$46,N47)</f>
        <v>3.2497763640195858</v>
      </c>
      <c r="O49" s="1257" t="s">
        <v>56</v>
      </c>
      <c r="P49" s="1256">
        <f>SUM(P8,$J$46,P47)</f>
        <v>1.6229675975605813</v>
      </c>
      <c r="Q49" s="1258">
        <f>SUM(R8,$H$46,Q47)</f>
        <v>3.2946824568515312</v>
      </c>
      <c r="R49" s="1257" t="s">
        <v>56</v>
      </c>
      <c r="S49" s="1256">
        <f>SUM(S8,$J$46,S47)</f>
        <v>1.6148961397612029</v>
      </c>
      <c r="T49" s="1258">
        <f>SUM(U8,$H$46,T47)</f>
        <v>3.5022997865402083</v>
      </c>
      <c r="U49" s="1257" t="s">
        <v>56</v>
      </c>
      <c r="V49" s="1256">
        <f>SUM(V8,$J$46,V47)</f>
        <v>1.770747228117542</v>
      </c>
      <c r="W49" s="1258">
        <f>SUM(X8,$H$46,W47)</f>
        <v>3.5326817253104639</v>
      </c>
      <c r="X49" s="1257" t="s">
        <v>56</v>
      </c>
      <c r="Y49" s="1256">
        <f>SUM(Y8,$J$46,Y47)</f>
        <v>1.6815109517005109</v>
      </c>
      <c r="Z49" s="1258">
        <f>SUM(AA8,$H$46,Z47)</f>
        <v>3.7013736794804362</v>
      </c>
      <c r="AA49" s="1257" t="s">
        <v>56</v>
      </c>
      <c r="AB49" s="1256">
        <f>SUM(AB8,$J$46,AB47)</f>
        <v>1.7868655081439109</v>
      </c>
      <c r="AC49" s="1258">
        <f>SUM(AD8,$H$46,AC47)</f>
        <v>3.8573359974180286</v>
      </c>
      <c r="AD49" s="1257" t="s">
        <v>56</v>
      </c>
      <c r="AE49" s="1256">
        <f>SUM(AE8,$J$46,AE47)</f>
        <v>1.8563904113081042</v>
      </c>
      <c r="AF49" s="1258">
        <f>SUM(AG8,$H$46,AF47)</f>
        <v>3.6974861644228998</v>
      </c>
      <c r="AG49" s="1257" t="s">
        <v>56</v>
      </c>
      <c r="AH49" s="1256">
        <f>SUM(AH8,$J$46,AH47)</f>
        <v>1.7830230011133006</v>
      </c>
      <c r="AI49" s="1258">
        <f>SUM(AJ8,$H$46,AI47)</f>
        <v>3.6200905792907943</v>
      </c>
      <c r="AJ49" s="1257" t="s">
        <v>56</v>
      </c>
      <c r="AK49" s="1256">
        <f>SUM(AK8,$J$46,AK47)</f>
        <v>1.6914849737309055</v>
      </c>
      <c r="AL49" s="1258">
        <f>SUM(AM8,$H$46,AL47)</f>
        <v>3.4555579285279316</v>
      </c>
      <c r="AM49" s="1257" t="s">
        <v>56</v>
      </c>
      <c r="AN49" s="1256">
        <f>SUM(AN8,$J$46,AN47)</f>
        <v>1.5571546124869939</v>
      </c>
      <c r="AO49" s="1258">
        <f>SUM(AP8,$H$46,AO47)</f>
        <v>3.6410645097858279</v>
      </c>
      <c r="AP49" s="1257" t="s">
        <v>56</v>
      </c>
      <c r="AQ49" s="1256">
        <f>SUM(AQ8,$J$46,AQ47)</f>
        <v>1.7808691168540136</v>
      </c>
      <c r="AR49" s="1258">
        <f>SUM(AS8,$H$46,AR47)</f>
        <v>3.887599199718291</v>
      </c>
      <c r="AS49" s="1257" t="s">
        <v>56</v>
      </c>
      <c r="AT49" s="1256">
        <f>SUM(AT8,$J$46,AT47)</f>
        <v>1.9913324685871869</v>
      </c>
      <c r="AU49" s="1258">
        <f>SUM(AV8,$H$46,AU47)</f>
        <v>3.8529566734284524</v>
      </c>
      <c r="AV49" s="1257" t="s">
        <v>56</v>
      </c>
      <c r="AW49" s="1256">
        <f>SUM(AW8,$J$46,AW47)</f>
        <v>1.9266225430119708</v>
      </c>
      <c r="AX49" s="1258">
        <f>SUM(AY8,$H$46,AX47)</f>
        <v>4.1004792157293704</v>
      </c>
      <c r="AY49" s="1257" t="s">
        <v>56</v>
      </c>
      <c r="AZ49" s="1256">
        <f>SUM(AZ8,$J$46,AZ47)</f>
        <v>2.0741782805433706</v>
      </c>
      <c r="BA49" s="1258">
        <f>SUM(BB8,$H$46,BA47)</f>
        <v>3.9482407044821586</v>
      </c>
      <c r="BB49" s="1257" t="s">
        <v>56</v>
      </c>
      <c r="BC49" s="1256">
        <f>SUM(BC8,$J$46,BC47)</f>
        <v>1.839193099998075</v>
      </c>
      <c r="BD49" s="1258">
        <f>SUM(BE8,$H$46,BD47)</f>
        <v>4.1248649888658857</v>
      </c>
      <c r="BE49" s="1257" t="s">
        <v>56</v>
      </c>
      <c r="BF49" s="1256">
        <f>SUM(BF8,$J$46,BF47)</f>
        <v>1.9965674912319156</v>
      </c>
      <c r="BG49" s="1258">
        <f>SUM(BH8,$H$46,BG47)</f>
        <v>3.8546454190034671</v>
      </c>
      <c r="BH49" s="1257" t="s">
        <v>56</v>
      </c>
      <c r="BI49" s="1256">
        <f>SUM(BI8,$J$46,BI47)</f>
        <v>1.7621813421057921</v>
      </c>
      <c r="BJ49" s="1258">
        <f>SUM(BK8,$H$46,BJ47)</f>
        <v>3.9731110037261366</v>
      </c>
      <c r="BK49" s="1257" t="s">
        <v>56</v>
      </c>
      <c r="BL49" s="1256">
        <f>SUM(BL8,$J$46,BL47)</f>
        <v>1.9472821388245478</v>
      </c>
      <c r="BM49" s="1258">
        <f>SUM(BN8,$H$46,BM47)</f>
        <v>3.8943259920487621</v>
      </c>
      <c r="BN49" s="1257" t="s">
        <v>56</v>
      </c>
      <c r="BO49" s="1256">
        <f>SUM(BO8,$J$46,BO47)</f>
        <v>1.9619235583582564</v>
      </c>
      <c r="BP49" s="1258">
        <f>SUM(BQ8,$H$46,BP47)</f>
        <v>3.6357733952805837</v>
      </c>
      <c r="BQ49" s="1257" t="s">
        <v>56</v>
      </c>
      <c r="BR49" s="1256">
        <f>SUM(BR8,$J$46,BR47)</f>
        <v>1.7878144527189275</v>
      </c>
      <c r="BS49" s="1258">
        <f>SUM(BT8,$H$46,BS47)</f>
        <v>3.387463969931892</v>
      </c>
      <c r="BT49" s="1257" t="s">
        <v>56</v>
      </c>
      <c r="BU49" s="1256">
        <f>SUM(BU8,$J$46,BU47)</f>
        <v>1.5894473415420876</v>
      </c>
      <c r="BV49" s="1258">
        <f>SUM(BW8,$H$46,BV47)</f>
        <v>3.3126844742392878</v>
      </c>
      <c r="BW49" s="1257" t="s">
        <v>56</v>
      </c>
      <c r="BX49" s="1256">
        <f>SUM(BX8,$J$46,BX47)</f>
        <v>1.5915714214596683</v>
      </c>
      <c r="BY49" s="1258">
        <f>SUM(BZ8,$H$46,BY47)</f>
        <v>3.2567858900634774</v>
      </c>
      <c r="BZ49" s="1257" t="s">
        <v>56</v>
      </c>
      <c r="CA49" s="1256">
        <f>SUM(CA8,$J$46,CA47)</f>
        <v>1.5782552020339455</v>
      </c>
    </row>
    <row r="50" spans="1:79">
      <c r="A50" s="1288"/>
      <c r="B50" s="1287" t="s">
        <v>54</v>
      </c>
      <c r="C50" s="1285"/>
      <c r="D50" s="1286" t="s">
        <v>342</v>
      </c>
      <c r="E50" s="1285"/>
      <c r="F50" s="1285"/>
      <c r="G50" s="1285"/>
      <c r="H50" s="1280">
        <v>2.7400000000000001E-2</v>
      </c>
      <c r="I50" s="1279" t="s">
        <v>56</v>
      </c>
      <c r="J50" s="1278">
        <v>0.1729</v>
      </c>
      <c r="K50" s="1280">
        <v>2.7400000000000001E-2</v>
      </c>
      <c r="L50" s="1279" t="s">
        <v>56</v>
      </c>
      <c r="M50" s="1278">
        <v>0.1729</v>
      </c>
      <c r="N50" s="1280">
        <v>2.7400000000000001E-2</v>
      </c>
      <c r="O50" s="1279" t="s">
        <v>56</v>
      </c>
      <c r="P50" s="1278">
        <v>0.1729</v>
      </c>
      <c r="Q50" s="1280">
        <v>2.7400000000000001E-2</v>
      </c>
      <c r="R50" s="1279" t="s">
        <v>56</v>
      </c>
      <c r="S50" s="1278">
        <v>0.1729</v>
      </c>
      <c r="T50" s="1280">
        <v>2.7400000000000001E-2</v>
      </c>
      <c r="U50" s="1279" t="s">
        <v>56</v>
      </c>
      <c r="V50" s="1278">
        <v>0.1729</v>
      </c>
      <c r="W50" s="1280">
        <v>2.7400000000000001E-2</v>
      </c>
      <c r="X50" s="1279" t="s">
        <v>56</v>
      </c>
      <c r="Y50" s="1278">
        <v>0.1729</v>
      </c>
      <c r="Z50" s="1280">
        <v>2.7400000000000001E-2</v>
      </c>
      <c r="AA50" s="1279" t="s">
        <v>56</v>
      </c>
      <c r="AB50" s="1278">
        <v>0.1729</v>
      </c>
      <c r="AC50" s="1280">
        <v>2.7400000000000001E-2</v>
      </c>
      <c r="AD50" s="1279" t="s">
        <v>56</v>
      </c>
      <c r="AE50" s="1278">
        <v>0.1729</v>
      </c>
      <c r="AF50" s="1280">
        <v>2.7400000000000001E-2</v>
      </c>
      <c r="AG50" s="1279" t="s">
        <v>56</v>
      </c>
      <c r="AH50" s="1278">
        <v>0.1729</v>
      </c>
      <c r="AI50" s="1280">
        <v>2.7400000000000001E-2</v>
      </c>
      <c r="AJ50" s="1279" t="s">
        <v>56</v>
      </c>
      <c r="AK50" s="1278">
        <v>0.1729</v>
      </c>
      <c r="AL50" s="1280">
        <v>2.7400000000000001E-2</v>
      </c>
      <c r="AM50" s="1279" t="s">
        <v>56</v>
      </c>
      <c r="AN50" s="1278">
        <v>0.1729</v>
      </c>
      <c r="AO50" s="1280">
        <v>2.7400000000000001E-2</v>
      </c>
      <c r="AP50" s="1279" t="s">
        <v>56</v>
      </c>
      <c r="AQ50" s="1278">
        <v>0.1729</v>
      </c>
      <c r="AR50" s="1280">
        <v>2.7400000000000001E-2</v>
      </c>
      <c r="AS50" s="1279" t="s">
        <v>56</v>
      </c>
      <c r="AT50" s="1278">
        <v>0.1729</v>
      </c>
      <c r="AU50" s="1280">
        <v>2.7400000000000001E-2</v>
      </c>
      <c r="AV50" s="1279" t="s">
        <v>56</v>
      </c>
      <c r="AW50" s="1278">
        <v>0.1729</v>
      </c>
      <c r="AX50" s="1280">
        <v>2.7400000000000001E-2</v>
      </c>
      <c r="AY50" s="1279" t="s">
        <v>56</v>
      </c>
      <c r="AZ50" s="1278">
        <v>0.1729</v>
      </c>
      <c r="BA50" s="1280">
        <v>2.7400000000000001E-2</v>
      </c>
      <c r="BB50" s="1279" t="s">
        <v>56</v>
      </c>
      <c r="BC50" s="1278">
        <v>0.1729</v>
      </c>
      <c r="BD50" s="1280">
        <v>2.7400000000000001E-2</v>
      </c>
      <c r="BE50" s="1279" t="s">
        <v>56</v>
      </c>
      <c r="BF50" s="1278">
        <v>0.1729</v>
      </c>
      <c r="BG50" s="1280">
        <v>2.7400000000000001E-2</v>
      </c>
      <c r="BH50" s="1279" t="s">
        <v>56</v>
      </c>
      <c r="BI50" s="1278">
        <v>0.1729</v>
      </c>
      <c r="BJ50" s="1280">
        <v>2.7400000000000001E-2</v>
      </c>
      <c r="BK50" s="1279" t="s">
        <v>56</v>
      </c>
      <c r="BL50" s="1278">
        <v>0.1729</v>
      </c>
      <c r="BM50" s="1280">
        <v>2.7400000000000001E-2</v>
      </c>
      <c r="BN50" s="1279" t="s">
        <v>56</v>
      </c>
      <c r="BO50" s="1278">
        <v>0.1729</v>
      </c>
      <c r="BP50" s="1280">
        <v>2.7400000000000001E-2</v>
      </c>
      <c r="BQ50" s="1279" t="s">
        <v>56</v>
      </c>
      <c r="BR50" s="1278">
        <v>0.1729</v>
      </c>
      <c r="BS50" s="1280">
        <v>2.7400000000000001E-2</v>
      </c>
      <c r="BT50" s="1279" t="s">
        <v>56</v>
      </c>
      <c r="BU50" s="1278">
        <v>0.1729</v>
      </c>
      <c r="BV50" s="1280">
        <v>2.7400000000000001E-2</v>
      </c>
      <c r="BW50" s="1279" t="s">
        <v>56</v>
      </c>
      <c r="BX50" s="1278">
        <v>0.1729</v>
      </c>
      <c r="BY50" s="1280">
        <v>2.7400000000000001E-2</v>
      </c>
      <c r="BZ50" s="1279" t="s">
        <v>56</v>
      </c>
      <c r="CA50" s="1278">
        <v>0.1729</v>
      </c>
    </row>
    <row r="51" spans="1:79">
      <c r="A51" s="1154" t="s">
        <v>24</v>
      </c>
      <c r="B51" s="1277" t="s">
        <v>57</v>
      </c>
      <c r="C51" s="1276"/>
      <c r="D51" s="1274" t="s">
        <v>58</v>
      </c>
      <c r="E51" s="1275"/>
      <c r="F51" s="1159"/>
      <c r="G51" s="1274"/>
      <c r="H51" s="1271">
        <f>((SUM(I$15*I$15,J$15*J$15))/POWER($C$14,2))*$C$52</f>
        <v>3.534937615012515E-3</v>
      </c>
      <c r="I51" s="1279" t="s">
        <v>56</v>
      </c>
      <c r="J51" s="1296">
        <f>($E$52/100)*((SUM(I$15*I$15,J$15*J$15))/$C$14)</f>
        <v>8.0045053324236268E-2</v>
      </c>
      <c r="K51" s="1271">
        <f>((SUM(L$15*L$15,M$15*M$15))/POWER($C$14,2))*$C$52</f>
        <v>3.5132431305404622E-3</v>
      </c>
      <c r="L51" s="1279" t="s">
        <v>56</v>
      </c>
      <c r="M51" s="1296">
        <f>($E$52/100)*((SUM(L$15*L$15,M$15*M$15))/$C$14)</f>
        <v>7.9553803872185871E-2</v>
      </c>
      <c r="N51" s="1271">
        <f>((SUM(O$15*O$15,P$15*P$15))/POWER($C$14,2))*$C$52</f>
        <v>3.350284573658728E-3</v>
      </c>
      <c r="O51" s="1279" t="s">
        <v>56</v>
      </c>
      <c r="P51" s="1296">
        <f>($E$52/100)*((SUM(O$15*O$15,P$15*P$15))/$C$14)</f>
        <v>7.5863773722900527E-2</v>
      </c>
      <c r="Q51" s="1271">
        <f>((SUM(R$15*R$15,S$15*S$15))/POWER($C$14,2))*$C$52</f>
        <v>3.5826926820541421E-3</v>
      </c>
      <c r="R51" s="1279" t="s">
        <v>56</v>
      </c>
      <c r="S51" s="1296">
        <f>($E$52/100)*((SUM(R$15*R$15,S$15*S$15))/$C$14)</f>
        <v>8.1126418062220762E-2</v>
      </c>
      <c r="T51" s="1271">
        <f>((SUM(U$15*U$15,V$15*V$15))/POWER($C$14,2))*$C$52</f>
        <v>4.105379080475628E-3</v>
      </c>
      <c r="U51" s="1279" t="s">
        <v>56</v>
      </c>
      <c r="V51" s="1296">
        <f>($E$52/100)*((SUM(U$15*U$15,V$15*V$15))/$C$14)</f>
        <v>9.2962117921764884E-2</v>
      </c>
      <c r="W51" s="1271">
        <f>((SUM(X$15*X$15,Y$15*Y$15))/POWER($C$14,2))*$C$52</f>
        <v>4.5643530925993572E-3</v>
      </c>
      <c r="X51" s="1279" t="s">
        <v>56</v>
      </c>
      <c r="Y51" s="1296">
        <f>($E$52/100)*((SUM(X$15*X$15,Y$15*Y$15))/$C$14)</f>
        <v>0.10335511584027339</v>
      </c>
      <c r="Z51" s="1271">
        <f>((SUM(AA$15*AA$15,AB$15*AB$15))/POWER($C$14,2))*$C$52</f>
        <v>4.7382955021341693E-3</v>
      </c>
      <c r="AA51" s="1279" t="s">
        <v>56</v>
      </c>
      <c r="AB51" s="1296">
        <f>($E$52/100)*((SUM(AA$15*AA$15,AB$15*AB$15))/$C$14)</f>
        <v>0.10729386411900672</v>
      </c>
      <c r="AC51" s="1271">
        <f>((SUM(AD$15*AD$15,AE$15*AE$15))/POWER($C$14,2))*$C$52</f>
        <v>4.8559801382760661E-3</v>
      </c>
      <c r="AD51" s="1279" t="s">
        <v>56</v>
      </c>
      <c r="AE51" s="1296">
        <f>($E$52/100)*((SUM(AD$15*AD$15,AE$15*AE$15))/$C$14)</f>
        <v>0.10995871255520411</v>
      </c>
      <c r="AF51" s="1271">
        <f>((SUM(AG$15*AG$15,AH$15*AH$15))/POWER($C$14,2))*$C$52</f>
        <v>4.829303740272229E-3</v>
      </c>
      <c r="AG51" s="1279" t="s">
        <v>56</v>
      </c>
      <c r="AH51" s="1296">
        <f>($E$52/100)*((SUM(AG$15*AG$15,AH$15*AH$15))/$C$14)</f>
        <v>0.10935465275747325</v>
      </c>
      <c r="AI51" s="1271">
        <f>((SUM(AJ$15*AJ$15,AK$15*AK$15))/POWER($C$14,2))*$C$52</f>
        <v>4.9947456034541565E-3</v>
      </c>
      <c r="AJ51" s="1279" t="s">
        <v>56</v>
      </c>
      <c r="AK51" s="1296">
        <f>($E$52/100)*((SUM(AJ$15*AJ$15,AK$15*AK$15))/$C$14)</f>
        <v>0.11310091484261377</v>
      </c>
      <c r="AL51" s="1271">
        <f>((SUM(AM$15*AM$15,AN$15*AN$15))/POWER($C$14,2))*$C$52</f>
        <v>4.907019879310171E-3</v>
      </c>
      <c r="AM51" s="1279" t="s">
        <v>56</v>
      </c>
      <c r="AN51" s="1296">
        <f>($E$52/100)*((SUM(AM$15*AM$15,AN$15*AN$15))/$C$14)</f>
        <v>0.1111144553822853</v>
      </c>
      <c r="AO51" s="1271">
        <f>((SUM(AP$15*AP$15,AQ$15*AQ$15))/POWER($C$14,2))*$C$52</f>
        <v>4.7334370474310218E-3</v>
      </c>
      <c r="AP51" s="1279" t="s">
        <v>56</v>
      </c>
      <c r="AQ51" s="1296">
        <f>($E$52/100)*((SUM(AP$15*AP$15,AQ$15*AQ$15))/$C$14)</f>
        <v>0.1071838493724564</v>
      </c>
      <c r="AR51" s="1271">
        <f>((SUM(AS$15*AS$15,AT$15*AT$15))/POWER($C$14,2))*$C$52</f>
        <v>4.6557424556867774E-3</v>
      </c>
      <c r="AS51" s="1279" t="s">
        <v>56</v>
      </c>
      <c r="AT51" s="1296">
        <f>($E$52/100)*((SUM(AS$15*AS$15,AT$15*AT$15))/$C$14)</f>
        <v>0.1054245346641116</v>
      </c>
      <c r="AU51" s="1271">
        <f>((SUM(AV$15*AV$15,AW$15*AW$15))/POWER($C$14,2))*$C$52</f>
        <v>4.8428550545418225E-3</v>
      </c>
      <c r="AV51" s="1279" t="s">
        <v>56</v>
      </c>
      <c r="AW51" s="1296">
        <f>($E$52/100)*((SUM(AV$15*AV$15,AW$15*AW$15))/$C$14)</f>
        <v>0.1096615084339968</v>
      </c>
      <c r="AX51" s="1271">
        <f>((SUM(AY$15*AY$15,AZ$15*AZ$15))/POWER($C$14,2))*$C$52</f>
        <v>5.4756925851877766E-3</v>
      </c>
      <c r="AY51" s="1279" t="s">
        <v>56</v>
      </c>
      <c r="AZ51" s="1296">
        <f>($E$52/100)*((SUM(AY$15*AY$15,AZ$15*AZ$15))/$C$14)</f>
        <v>0.12399146822480175</v>
      </c>
      <c r="BA51" s="1271">
        <f>((SUM(BB$15*BB$15,BC$15*BC$15))/POWER($C$14,2))*$C$52</f>
        <v>5.6855766499919469E-3</v>
      </c>
      <c r="BB51" s="1279" t="s">
        <v>56</v>
      </c>
      <c r="BC51" s="1296">
        <f>($E$52/100)*((SUM(BB$15*BB$15,BC$15*BC$15))/$C$14)</f>
        <v>0.12874407859274958</v>
      </c>
      <c r="BD51" s="1271">
        <f>((SUM(BE$15*BE$15,BF$15*BF$15))/POWER($C$14,2))*$C$52</f>
        <v>5.9782202597264775E-3</v>
      </c>
      <c r="BE51" s="1279" t="s">
        <v>56</v>
      </c>
      <c r="BF51" s="1296">
        <f>($E$52/100)*((SUM(BE$15*BE$15,BF$15*BF$15))/$C$14)</f>
        <v>0.13537069436291632</v>
      </c>
      <c r="BG51" s="1271">
        <f>((SUM(BH$15*BH$15,BI$15*BI$15))/POWER($C$14,2))*$C$52</f>
        <v>5.8976305597186855E-3</v>
      </c>
      <c r="BH51" s="1279" t="s">
        <v>56</v>
      </c>
      <c r="BI51" s="1296">
        <f>($E$52/100)*((SUM(BH$15*BH$15,BI$15*BI$15))/$C$14)</f>
        <v>0.13354582288368227</v>
      </c>
      <c r="BJ51" s="1271">
        <f>((SUM(BK$15*BK$15,BL$15*BL$15))/POWER($C$14,2))*$C$52</f>
        <v>5.8795576397414392E-3</v>
      </c>
      <c r="BK51" s="1279" t="s">
        <v>56</v>
      </c>
      <c r="BL51" s="1296">
        <f>($E$52/100)*((SUM(BK$15*BK$15,BL$15*BL$15))/$C$14)</f>
        <v>0.13313658006220797</v>
      </c>
      <c r="BM51" s="1271">
        <f>((SUM(BN$15*BN$15,BO$15*BO$15))/POWER($C$14,2))*$C$52</f>
        <v>5.6629626081258098E-3</v>
      </c>
      <c r="BN51" s="1279" t="s">
        <v>56</v>
      </c>
      <c r="BO51" s="1296">
        <f>($E$52/100)*((SUM(BN$15*BN$15,BO$15*BO$15))/$C$14)</f>
        <v>0.12823200670232529</v>
      </c>
      <c r="BP51" s="1271">
        <f>((SUM(BQ$15*BQ$15,BR$15*BR$15))/POWER($C$14,2))*$C$52</f>
        <v>5.1140613779198981E-3</v>
      </c>
      <c r="BQ51" s="1279" t="s">
        <v>56</v>
      </c>
      <c r="BR51" s="1296">
        <f>($E$52/100)*((SUM(BQ$15*BQ$15,BR$15*BR$15))/$C$14)</f>
        <v>0.11580269874085633</v>
      </c>
      <c r="BS51" s="1271">
        <f>((SUM(BT$15*BT$15,BU$15*BU$15))/POWER($C$14,2))*$C$52</f>
        <v>4.6705009502236274E-3</v>
      </c>
      <c r="BT51" s="1279" t="s">
        <v>56</v>
      </c>
      <c r="BU51" s="1296">
        <f>($E$52/100)*((SUM(BT$15*BT$15,BU$15*BU$15))/$C$14)</f>
        <v>0.10575872570532562</v>
      </c>
      <c r="BV51" s="1271">
        <f>((SUM(BW$15*BW$15,BX$15*BX$15))/POWER($C$14,2))*$C$52</f>
        <v>4.1658700434847344E-3</v>
      </c>
      <c r="BW51" s="1279" t="s">
        <v>56</v>
      </c>
      <c r="BX51" s="1296">
        <f>($E$52/100)*((SUM(BW$15*BW$15,BX$15*BX$15))/$C$14)</f>
        <v>9.4331874021316639E-2</v>
      </c>
      <c r="BY51" s="1271">
        <f>((SUM(BZ$15*BZ$15,CA$15*CA$15))/POWER($C$14,2))*$C$52</f>
        <v>3.8518805947583079E-3</v>
      </c>
      <c r="BZ51" s="1279" t="s">
        <v>56</v>
      </c>
      <c r="CA51" s="1296">
        <f>($E$52/100)*((SUM(BZ$15*BZ$15,CA$15*CA$15))/$C$14)</f>
        <v>8.7221903520050686E-2</v>
      </c>
    </row>
    <row r="52" spans="1:79" ht="13.8" thickBot="1">
      <c r="A52" s="1268"/>
      <c r="B52" s="1153" t="s">
        <v>391</v>
      </c>
      <c r="C52" s="1152">
        <v>0.11459999999999999</v>
      </c>
      <c r="D52" s="1151" t="s">
        <v>390</v>
      </c>
      <c r="E52" s="1883">
        <v>10.38</v>
      </c>
      <c r="F52" s="1883"/>
      <c r="G52" s="1253"/>
      <c r="H52" s="1264"/>
      <c r="I52" s="1267"/>
      <c r="J52" s="1262"/>
      <c r="K52" s="1264"/>
      <c r="L52" s="1267"/>
      <c r="M52" s="1262"/>
      <c r="N52" s="1264"/>
      <c r="O52" s="1267"/>
      <c r="P52" s="1262"/>
      <c r="Q52" s="1264"/>
      <c r="R52" s="1267"/>
      <c r="S52" s="1262"/>
      <c r="T52" s="1264"/>
      <c r="U52" s="1267"/>
      <c r="V52" s="1262"/>
      <c r="W52" s="1264"/>
      <c r="X52" s="1267"/>
      <c r="Y52" s="1262"/>
      <c r="Z52" s="1264"/>
      <c r="AA52" s="1267"/>
      <c r="AB52" s="1262"/>
      <c r="AC52" s="1264"/>
      <c r="AD52" s="1267"/>
      <c r="AE52" s="1262"/>
      <c r="AF52" s="1264"/>
      <c r="AG52" s="1267"/>
      <c r="AH52" s="1262"/>
      <c r="AI52" s="1264"/>
      <c r="AJ52" s="1267"/>
      <c r="AK52" s="1262"/>
      <c r="AL52" s="1264"/>
      <c r="AM52" s="1267"/>
      <c r="AN52" s="1262"/>
      <c r="AO52" s="1264"/>
      <c r="AP52" s="1267"/>
      <c r="AQ52" s="1262"/>
      <c r="AR52" s="1264"/>
      <c r="AS52" s="1267"/>
      <c r="AT52" s="1262"/>
      <c r="AU52" s="1264"/>
      <c r="AV52" s="1267"/>
      <c r="AW52" s="1262"/>
      <c r="AX52" s="1264"/>
      <c r="AY52" s="1267"/>
      <c r="AZ52" s="1262"/>
      <c r="BA52" s="1264"/>
      <c r="BB52" s="1267"/>
      <c r="BC52" s="1262"/>
      <c r="BD52" s="1264"/>
      <c r="BE52" s="1267"/>
      <c r="BF52" s="1262"/>
      <c r="BG52" s="1264"/>
      <c r="BH52" s="1267"/>
      <c r="BI52" s="1262"/>
      <c r="BJ52" s="1264"/>
      <c r="BK52" s="1267"/>
      <c r="BL52" s="1262"/>
      <c r="BM52" s="1264"/>
      <c r="BN52" s="1267"/>
      <c r="BO52" s="1262"/>
      <c r="BP52" s="1264"/>
      <c r="BQ52" s="1267"/>
      <c r="BR52" s="1262"/>
      <c r="BS52" s="1264"/>
      <c r="BT52" s="1267"/>
      <c r="BU52" s="1262"/>
      <c r="BV52" s="1264"/>
      <c r="BW52" s="1267"/>
      <c r="BX52" s="1262"/>
      <c r="BY52" s="1264"/>
      <c r="BZ52" s="1267"/>
      <c r="CA52" s="1262"/>
    </row>
    <row r="53" spans="1:79" ht="13.8" thickBot="1">
      <c r="A53" s="1261"/>
      <c r="B53" s="1878" t="s">
        <v>63</v>
      </c>
      <c r="C53" s="1879"/>
      <c r="D53" s="1879"/>
      <c r="E53" s="1879"/>
      <c r="F53" s="1879"/>
      <c r="G53" s="1879"/>
      <c r="H53" s="1258">
        <f>SUM(I15,$H$50,H51)</f>
        <v>4.1832949376150124</v>
      </c>
      <c r="I53" s="1257" t="s">
        <v>56</v>
      </c>
      <c r="J53" s="1256">
        <f>SUM(J15,$J$50,J51)</f>
        <v>1.6800330533242362</v>
      </c>
      <c r="K53" s="1258">
        <f>SUM(L15,$H$50,K51)</f>
        <v>4.1580252431305409</v>
      </c>
      <c r="L53" s="1257" t="s">
        <v>56</v>
      </c>
      <c r="M53" s="1256">
        <f>SUM(M15,$J$50,M51)</f>
        <v>1.7109818038721858</v>
      </c>
      <c r="N53" s="1258">
        <f>SUM(O15,$H$50,N51)</f>
        <v>4.0594222845736603</v>
      </c>
      <c r="O53" s="1257" t="s">
        <v>56</v>
      </c>
      <c r="P53" s="1256">
        <f>SUM(P15,$J$50,P51)</f>
        <v>1.6775477737229005</v>
      </c>
      <c r="Q53" s="1258">
        <f>SUM(R15,$H$50,Q51)</f>
        <v>4.2067586926820537</v>
      </c>
      <c r="R53" s="1257" t="s">
        <v>56</v>
      </c>
      <c r="S53" s="1256">
        <f>SUM(S15,$J$50,S51)</f>
        <v>1.7038584180622207</v>
      </c>
      <c r="T53" s="1258">
        <f>SUM(U15,$H$50,T51)</f>
        <v>4.5338013790804759</v>
      </c>
      <c r="U53" s="1257" t="s">
        <v>56</v>
      </c>
      <c r="V53" s="1256">
        <f>SUM(V15,$J$50,V51)</f>
        <v>1.7215581179217647</v>
      </c>
      <c r="W53" s="1258">
        <f>SUM(X15,$H$50,W51)</f>
        <v>4.7998443530925989</v>
      </c>
      <c r="X53" s="1257" t="s">
        <v>56</v>
      </c>
      <c r="Y53" s="1256">
        <f>SUM(Y15,$J$50,Y51)</f>
        <v>1.7460071158402732</v>
      </c>
      <c r="Z53" s="1258">
        <f>SUM(AA15,$H$50,Z51)</f>
        <v>4.8841302955021346</v>
      </c>
      <c r="AA53" s="1257" t="s">
        <v>56</v>
      </c>
      <c r="AB53" s="1256">
        <f>SUM(AB15,$J$50,AB51)</f>
        <v>1.7966578641190065</v>
      </c>
      <c r="AC53" s="1258">
        <f>SUM(AD15,$H$50,AC51)</f>
        <v>4.9580479801382769</v>
      </c>
      <c r="AD53" s="1257" t="s">
        <v>56</v>
      </c>
      <c r="AE53" s="1256">
        <f>SUM(AE15,$J$50,AE51)</f>
        <v>1.7727867125552044</v>
      </c>
      <c r="AF53" s="1258">
        <f>SUM(AG15,$H$50,AF51)</f>
        <v>4.9671253037402714</v>
      </c>
      <c r="AG53" s="1257" t="s">
        <v>56</v>
      </c>
      <c r="AH53" s="1256">
        <f>SUM(AH15,$J$50,AH51)</f>
        <v>1.6910226527574732</v>
      </c>
      <c r="AI53" s="1258">
        <f>SUM(AJ15,$H$50,AI51)</f>
        <v>5.0558987456034545</v>
      </c>
      <c r="AJ53" s="1257" t="s">
        <v>56</v>
      </c>
      <c r="AK53" s="1256">
        <f>SUM(AK15,$J$50,AK51)</f>
        <v>1.7018089148426139</v>
      </c>
      <c r="AL53" s="1258">
        <f>SUM(AM15,$H$50,AL51)</f>
        <v>5.0261230198793099</v>
      </c>
      <c r="AM53" s="1257" t="s">
        <v>56</v>
      </c>
      <c r="AN53" s="1256">
        <f>SUM(AN15,$J$50,AN51)</f>
        <v>1.6343744553822854</v>
      </c>
      <c r="AO53" s="1258">
        <f>SUM(AP15,$H$50,AO51)</f>
        <v>4.9261654370474304</v>
      </c>
      <c r="AP53" s="1257" t="s">
        <v>56</v>
      </c>
      <c r="AQ53" s="1256">
        <f>SUM(AQ15,$J$50,AQ51)</f>
        <v>1.6451638493724563</v>
      </c>
      <c r="AR53" s="1258">
        <f>SUM(AS15,$H$50,AR51)</f>
        <v>4.8808077424556862</v>
      </c>
      <c r="AS53" s="1257" t="s">
        <v>56</v>
      </c>
      <c r="AT53" s="1256">
        <f>SUM(AT15,$J$50,AT51)</f>
        <v>1.6497725346641117</v>
      </c>
      <c r="AU53" s="1258">
        <f>SUM(AV15,$H$50,AU51)</f>
        <v>4.9706668550545414</v>
      </c>
      <c r="AV53" s="1257" t="s">
        <v>56</v>
      </c>
      <c r="AW53" s="1256">
        <f>SUM(AW15,$J$50,AW51)</f>
        <v>1.705129508433997</v>
      </c>
      <c r="AX53" s="1258">
        <f>SUM(AY15,$H$50,AX51)</f>
        <v>5.2623396925851873</v>
      </c>
      <c r="AY53" s="1257" t="s">
        <v>56</v>
      </c>
      <c r="AZ53" s="1256">
        <f>SUM(AZ15,$J$50,AZ51)</f>
        <v>1.8830114682248016</v>
      </c>
      <c r="BA53" s="1258">
        <f>SUM(BB15,$H$50,BA51)</f>
        <v>5.376845576649993</v>
      </c>
      <c r="BB53" s="1257" t="s">
        <v>56</v>
      </c>
      <c r="BC53" s="1256">
        <f>SUM(BC15,$J$50,BC51)</f>
        <v>1.8675160785927496</v>
      </c>
      <c r="BD53" s="1258">
        <f>SUM(BE15,$H$50,BD51)</f>
        <v>5.5233542202597263</v>
      </c>
      <c r="BE53" s="1257" t="s">
        <v>56</v>
      </c>
      <c r="BF53" s="1256">
        <f>SUM(BF15,$J$50,BF51)</f>
        <v>1.8779506943629163</v>
      </c>
      <c r="BG53" s="1258">
        <f>SUM(BH15,$H$50,BG51)</f>
        <v>5.4835536305597179</v>
      </c>
      <c r="BH53" s="1257" t="s">
        <v>56</v>
      </c>
      <c r="BI53" s="1256">
        <f>SUM(BI15,$J$50,BI51)</f>
        <v>1.8745418228836823</v>
      </c>
      <c r="BJ53" s="1258">
        <f>SUM(BK15,$H$50,BJ51)</f>
        <v>5.4745595576397417</v>
      </c>
      <c r="BK53" s="1257" t="s">
        <v>56</v>
      </c>
      <c r="BL53" s="1256">
        <f>SUM(BL15,$J$50,BL51)</f>
        <v>1.8738765800622079</v>
      </c>
      <c r="BM53" s="1258">
        <f>SUM(BN15,$H$50,BM51)</f>
        <v>5.3724309626081261</v>
      </c>
      <c r="BN53" s="1257" t="s">
        <v>56</v>
      </c>
      <c r="BO53" s="1256">
        <f>SUM(BO15,$J$50,BO51)</f>
        <v>1.8424120067023251</v>
      </c>
      <c r="BP53" s="1258">
        <f>SUM(BQ15,$H$50,BP51)</f>
        <v>5.0919460613779197</v>
      </c>
      <c r="BQ53" s="1257" t="s">
        <v>56</v>
      </c>
      <c r="BR53" s="1256">
        <f>SUM(BR15,$J$50,BR51)</f>
        <v>1.8029586987408563</v>
      </c>
      <c r="BS53" s="1258">
        <f>SUM(BT15,$H$50,BS51)</f>
        <v>4.8535505009502247</v>
      </c>
      <c r="BT53" s="1257" t="s">
        <v>56</v>
      </c>
      <c r="BU53" s="1256">
        <f>SUM(BU15,$J$50,BU51)</f>
        <v>1.7703307257053258</v>
      </c>
      <c r="BV53" s="1258">
        <f>SUM(BW15,$H$50,BV51)</f>
        <v>4.5644138700434853</v>
      </c>
      <c r="BW53" s="1257" t="s">
        <v>56</v>
      </c>
      <c r="BX53" s="1256">
        <f>SUM(BX15,$J$50,BX51)</f>
        <v>1.7413118740213167</v>
      </c>
      <c r="BY53" s="1258">
        <f>SUM(BZ15,$H$50,BY51)</f>
        <v>4.3757638805947581</v>
      </c>
      <c r="BZ53" s="1257" t="s">
        <v>56</v>
      </c>
      <c r="CA53" s="1256">
        <f>SUM(CA15,$J$50,CA51)</f>
        <v>1.7204019035200508</v>
      </c>
    </row>
    <row r="54" spans="1:79">
      <c r="A54" s="1141" t="s">
        <v>64</v>
      </c>
      <c r="B54" s="1255"/>
      <c r="C54" s="1120"/>
      <c r="D54" s="1140"/>
      <c r="E54" s="1254"/>
      <c r="F54" s="1253"/>
      <c r="G54" s="1253"/>
      <c r="H54" s="1250"/>
      <c r="I54" s="1252"/>
      <c r="J54" s="1248"/>
      <c r="K54" s="1250"/>
      <c r="L54" s="1252"/>
      <c r="M54" s="1248"/>
      <c r="N54" s="1250"/>
      <c r="O54" s="1252"/>
      <c r="P54" s="1248"/>
      <c r="Q54" s="1250"/>
      <c r="R54" s="1252"/>
      <c r="S54" s="1248"/>
      <c r="T54" s="1250"/>
      <c r="U54" s="1252"/>
      <c r="V54" s="1248"/>
      <c r="W54" s="1250"/>
      <c r="X54" s="1252"/>
      <c r="Y54" s="1248"/>
      <c r="Z54" s="1250"/>
      <c r="AA54" s="1252"/>
      <c r="AB54" s="1248"/>
      <c r="AC54" s="1250"/>
      <c r="AD54" s="1252"/>
      <c r="AE54" s="1248"/>
      <c r="AF54" s="1250"/>
      <c r="AG54" s="1252"/>
      <c r="AH54" s="1248"/>
      <c r="AI54" s="1250"/>
      <c r="AJ54" s="1252"/>
      <c r="AK54" s="1248"/>
      <c r="AL54" s="1250"/>
      <c r="AM54" s="1252"/>
      <c r="AN54" s="1248"/>
      <c r="AO54" s="1250"/>
      <c r="AP54" s="1252"/>
      <c r="AQ54" s="1248"/>
      <c r="AR54" s="1250"/>
      <c r="AS54" s="1252"/>
      <c r="AT54" s="1248"/>
      <c r="AU54" s="1250"/>
      <c r="AV54" s="1252"/>
      <c r="AW54" s="1248"/>
      <c r="AX54" s="1250"/>
      <c r="AY54" s="1252"/>
      <c r="AZ54" s="1248"/>
      <c r="BA54" s="1250"/>
      <c r="BB54" s="1252"/>
      <c r="BC54" s="1248"/>
      <c r="BD54" s="1250"/>
      <c r="BE54" s="1252"/>
      <c r="BF54" s="1248"/>
      <c r="BG54" s="1250"/>
      <c r="BH54" s="1252"/>
      <c r="BI54" s="1248"/>
      <c r="BJ54" s="1250"/>
      <c r="BK54" s="1252"/>
      <c r="BL54" s="1248"/>
      <c r="BM54" s="1250"/>
      <c r="BN54" s="1252"/>
      <c r="BO54" s="1248"/>
      <c r="BP54" s="1250"/>
      <c r="BQ54" s="1252"/>
      <c r="BR54" s="1248"/>
      <c r="BS54" s="1250"/>
      <c r="BT54" s="1252"/>
      <c r="BU54" s="1248"/>
      <c r="BV54" s="1250"/>
      <c r="BW54" s="1252"/>
      <c r="BX54" s="1248"/>
      <c r="BY54" s="1250"/>
      <c r="BZ54" s="1252"/>
      <c r="CA54" s="1248"/>
    </row>
    <row r="55" spans="1:79" ht="15" customHeight="1" thickBot="1">
      <c r="A55" s="1133" t="s">
        <v>65</v>
      </c>
      <c r="B55" s="1131"/>
      <c r="C55" s="1132"/>
      <c r="D55" s="1131"/>
      <c r="E55" s="1247"/>
      <c r="F55" s="1131" t="s">
        <v>66</v>
      </c>
      <c r="G55" s="1247"/>
      <c r="H55" s="1244">
        <f>SUM(H49,H53)</f>
        <v>7.3791091644281028</v>
      </c>
      <c r="I55" s="1243" t="s">
        <v>56</v>
      </c>
      <c r="J55" s="1242">
        <f>SUM(J49,J53)</f>
        <v>3.2363500433582999</v>
      </c>
      <c r="K55" s="1244">
        <f>SUM(K49,K53)</f>
        <v>7.3919220329734792</v>
      </c>
      <c r="L55" s="1243" t="s">
        <v>56</v>
      </c>
      <c r="M55" s="1242">
        <f>SUM(M49,M53)</f>
        <v>3.3096090238031373</v>
      </c>
      <c r="N55" s="1244">
        <f>SUM(N49,N53)</f>
        <v>7.3091986485932461</v>
      </c>
      <c r="O55" s="1243" t="s">
        <v>56</v>
      </c>
      <c r="P55" s="1242">
        <f>SUM(P49,P53)</f>
        <v>3.300515371283482</v>
      </c>
      <c r="Q55" s="1244">
        <f>SUM(Q49,Q53)</f>
        <v>7.5014411495335853</v>
      </c>
      <c r="R55" s="1243" t="s">
        <v>56</v>
      </c>
      <c r="S55" s="1242">
        <f>SUM(S49,S53)</f>
        <v>3.3187545578234237</v>
      </c>
      <c r="T55" s="1244">
        <f>SUM(T49,T53)</f>
        <v>8.0361011656206838</v>
      </c>
      <c r="U55" s="1243" t="s">
        <v>56</v>
      </c>
      <c r="V55" s="1242">
        <f>SUM(V49,V53)</f>
        <v>3.4923053460393065</v>
      </c>
      <c r="W55" s="1244">
        <f>SUM(W49,W53)</f>
        <v>8.3325260784030633</v>
      </c>
      <c r="X55" s="1243" t="s">
        <v>56</v>
      </c>
      <c r="Y55" s="1242">
        <f>SUM(Y49,Y53)</f>
        <v>3.4275180675407841</v>
      </c>
      <c r="Z55" s="1244">
        <f>SUM(Z49,Z53)</f>
        <v>8.5855039749825703</v>
      </c>
      <c r="AA55" s="1243" t="s">
        <v>56</v>
      </c>
      <c r="AB55" s="1242">
        <f>SUM(AB49,AB53)</f>
        <v>3.5835233722629174</v>
      </c>
      <c r="AC55" s="1244">
        <f>SUM(AC49,AC53)</f>
        <v>8.815383977556305</v>
      </c>
      <c r="AD55" s="1243" t="s">
        <v>56</v>
      </c>
      <c r="AE55" s="1242">
        <f>SUM(AE49,AE53)</f>
        <v>3.6291771238633084</v>
      </c>
      <c r="AF55" s="1244">
        <f>SUM(AF49,AF53)</f>
        <v>8.6646114681631712</v>
      </c>
      <c r="AG55" s="1243" t="s">
        <v>56</v>
      </c>
      <c r="AH55" s="1242">
        <f>SUM(AH49,AH53)</f>
        <v>3.4740456538707738</v>
      </c>
      <c r="AI55" s="1244">
        <f>SUM(AI49,AI53)</f>
        <v>8.6759893248942497</v>
      </c>
      <c r="AJ55" s="1243" t="s">
        <v>56</v>
      </c>
      <c r="AK55" s="1242">
        <f>SUM(AK49,AK53)</f>
        <v>3.3932938885735195</v>
      </c>
      <c r="AL55" s="1244">
        <f>SUM(AL49,AL53)</f>
        <v>8.4816809484072415</v>
      </c>
      <c r="AM55" s="1243" t="s">
        <v>56</v>
      </c>
      <c r="AN55" s="1242">
        <f>SUM(AN49,AN53)</f>
        <v>3.1915290678692791</v>
      </c>
      <c r="AO55" s="1244">
        <f>SUM(AO49,AO53)</f>
        <v>8.5672299468332582</v>
      </c>
      <c r="AP55" s="1243" t="s">
        <v>56</v>
      </c>
      <c r="AQ55" s="1242">
        <f>SUM(AQ49,AQ53)</f>
        <v>3.4260329662264697</v>
      </c>
      <c r="AR55" s="1244">
        <f>SUM(AR49,AR53)</f>
        <v>8.7684069421739768</v>
      </c>
      <c r="AS55" s="1243" t="s">
        <v>56</v>
      </c>
      <c r="AT55" s="1242">
        <f>SUM(AT49,AT53)</f>
        <v>3.6411050032512984</v>
      </c>
      <c r="AU55" s="1244">
        <f>SUM(AU49,AU53)</f>
        <v>8.8236235284829938</v>
      </c>
      <c r="AV55" s="1243" t="s">
        <v>56</v>
      </c>
      <c r="AW55" s="1242">
        <f>SUM(AW49,AW53)</f>
        <v>3.631752051445968</v>
      </c>
      <c r="AX55" s="1244">
        <f>SUM(AX49,AX53)</f>
        <v>9.3628189083145585</v>
      </c>
      <c r="AY55" s="1243" t="s">
        <v>56</v>
      </c>
      <c r="AZ55" s="1242">
        <f>SUM(AZ49,AZ53)</f>
        <v>3.9571897487681724</v>
      </c>
      <c r="BA55" s="1244">
        <f>SUM(BA49,BA53)</f>
        <v>9.3250862811321511</v>
      </c>
      <c r="BB55" s="1243" t="s">
        <v>56</v>
      </c>
      <c r="BC55" s="1242">
        <f>SUM(BC49,BC53)</f>
        <v>3.7067091785908248</v>
      </c>
      <c r="BD55" s="1244">
        <f>SUM(BD49,BD53)</f>
        <v>9.648219209125612</v>
      </c>
      <c r="BE55" s="1243" t="s">
        <v>56</v>
      </c>
      <c r="BF55" s="1242">
        <f>SUM(BF49,BF53)</f>
        <v>3.8745181855948321</v>
      </c>
      <c r="BG55" s="1244">
        <f>SUM(BG49,BG53)</f>
        <v>9.338199049563185</v>
      </c>
      <c r="BH55" s="1243" t="s">
        <v>56</v>
      </c>
      <c r="BI55" s="1242">
        <f>SUM(BI49,BI53)</f>
        <v>3.6367231649894745</v>
      </c>
      <c r="BJ55" s="1244">
        <f>SUM(BJ49,BJ53)</f>
        <v>9.4476705613658787</v>
      </c>
      <c r="BK55" s="1243" t="s">
        <v>56</v>
      </c>
      <c r="BL55" s="1242">
        <f>SUM(BL49,BL53)</f>
        <v>3.821158718886756</v>
      </c>
      <c r="BM55" s="1244">
        <f>SUM(BM49,BM53)</f>
        <v>9.2667569546568878</v>
      </c>
      <c r="BN55" s="1243" t="s">
        <v>56</v>
      </c>
      <c r="BO55" s="1242">
        <f>SUM(BO49,BO53)</f>
        <v>3.8043355650605815</v>
      </c>
      <c r="BP55" s="1244">
        <f>SUM(BP49,BP53)</f>
        <v>8.7277194566585035</v>
      </c>
      <c r="BQ55" s="1243" t="s">
        <v>56</v>
      </c>
      <c r="BR55" s="1242">
        <f>SUM(BR49,BR53)</f>
        <v>3.5907731514597838</v>
      </c>
      <c r="BS55" s="1244">
        <f>SUM(BS49,BS53)</f>
        <v>8.2410144708821171</v>
      </c>
      <c r="BT55" s="1243" t="s">
        <v>56</v>
      </c>
      <c r="BU55" s="1242">
        <f>SUM(BU49,BU53)</f>
        <v>3.3597780672474133</v>
      </c>
      <c r="BV55" s="1244">
        <f>SUM(BV49,BV53)</f>
        <v>7.8770983442827731</v>
      </c>
      <c r="BW55" s="1243" t="s">
        <v>56</v>
      </c>
      <c r="BX55" s="1242">
        <f>SUM(BX49,BX53)</f>
        <v>3.3328832954809853</v>
      </c>
      <c r="BY55" s="1244">
        <f>SUM(BY49,BY53)</f>
        <v>7.632549770658235</v>
      </c>
      <c r="BZ55" s="1243" t="s">
        <v>56</v>
      </c>
      <c r="CA55" s="1242">
        <f>SUM(CA49,CA53)</f>
        <v>3.2986571055539962</v>
      </c>
    </row>
    <row r="56" spans="1:79">
      <c r="A56" s="1151"/>
      <c r="B56" s="1219"/>
      <c r="C56" s="1219"/>
      <c r="D56" s="1219"/>
      <c r="E56" s="1219"/>
      <c r="F56" s="1219"/>
      <c r="G56" s="1219"/>
      <c r="H56" s="1219"/>
      <c r="I56" s="1254"/>
      <c r="J56" s="1254"/>
      <c r="K56" s="1254"/>
      <c r="L56" s="1254"/>
      <c r="M56" s="1254"/>
      <c r="N56" s="1254"/>
      <c r="O56" s="1254"/>
      <c r="P56" s="1254"/>
      <c r="Q56" s="1254"/>
      <c r="R56" s="1254"/>
      <c r="S56" s="1254"/>
      <c r="T56" s="1254"/>
      <c r="U56" s="1254"/>
      <c r="V56" s="1254"/>
      <c r="W56" s="1254"/>
      <c r="X56" s="1254"/>
      <c r="Y56" s="1254"/>
      <c r="Z56" s="1254"/>
      <c r="AA56" s="1254"/>
      <c r="AB56" s="1254"/>
      <c r="AC56" s="1254"/>
      <c r="AD56" s="1254"/>
      <c r="AE56" s="1254"/>
      <c r="AF56" s="1254"/>
      <c r="AG56" s="1254"/>
      <c r="AH56" s="1254"/>
      <c r="AI56" s="1254"/>
      <c r="AJ56" s="1254"/>
      <c r="AK56" s="1254"/>
      <c r="AL56" s="1254"/>
      <c r="AM56" s="1254"/>
      <c r="AN56" s="1254"/>
      <c r="AO56" s="1254"/>
      <c r="AP56" s="1254"/>
      <c r="AQ56" s="1254"/>
      <c r="AR56" s="1254"/>
      <c r="AS56" s="1254"/>
      <c r="AT56" s="1254"/>
      <c r="AU56" s="1254"/>
      <c r="AV56" s="1254"/>
      <c r="AW56" s="1254"/>
      <c r="AX56" s="1254"/>
      <c r="AY56" s="1254"/>
      <c r="AZ56" s="1254"/>
      <c r="BA56" s="1254"/>
      <c r="BB56" s="1254"/>
      <c r="BC56" s="1254"/>
      <c r="BD56" s="1254"/>
      <c r="BE56" s="1254"/>
      <c r="BF56" s="1254"/>
      <c r="BG56" s="1254"/>
      <c r="BH56" s="1254"/>
      <c r="BI56" s="1254"/>
      <c r="BJ56" s="1254"/>
      <c r="BK56" s="1254"/>
      <c r="BL56" s="1254"/>
      <c r="BM56" s="1254"/>
      <c r="BN56" s="1254"/>
      <c r="BO56" s="1254"/>
      <c r="BP56" s="1254"/>
      <c r="BQ56" s="1254"/>
      <c r="BR56" s="1254"/>
      <c r="BS56" s="1254"/>
      <c r="BT56" s="1254"/>
      <c r="BU56" s="1254"/>
      <c r="BV56" s="1254"/>
      <c r="BW56" s="1254"/>
      <c r="BX56" s="1254"/>
      <c r="BY56" s="1254"/>
      <c r="BZ56" s="1254"/>
      <c r="CA56" s="1254"/>
    </row>
  </sheetData>
  <mergeCells count="336">
    <mergeCell ref="AX24:AZ24"/>
    <mergeCell ref="A30:C30"/>
    <mergeCell ref="A38:C38"/>
    <mergeCell ref="A31:C31"/>
    <mergeCell ref="A25:C26"/>
    <mergeCell ref="D25:G25"/>
    <mergeCell ref="D26:G26"/>
    <mergeCell ref="E27:F27"/>
    <mergeCell ref="A36:C36"/>
    <mergeCell ref="A37:C37"/>
    <mergeCell ref="BV22:BX22"/>
    <mergeCell ref="BY22:CA22"/>
    <mergeCell ref="K24:M24"/>
    <mergeCell ref="N24:P24"/>
    <mergeCell ref="Q24:S24"/>
    <mergeCell ref="T24:V24"/>
    <mergeCell ref="W24:Y24"/>
    <mergeCell ref="Z24:AB24"/>
    <mergeCell ref="BA24:BC24"/>
    <mergeCell ref="BD24:BF24"/>
    <mergeCell ref="BG24:BI24"/>
    <mergeCell ref="BJ24:BL24"/>
    <mergeCell ref="AC24:AE24"/>
    <mergeCell ref="AF24:AH24"/>
    <mergeCell ref="AI24:AK24"/>
    <mergeCell ref="AL24:AN24"/>
    <mergeCell ref="AO24:AQ24"/>
    <mergeCell ref="AR24:AT24"/>
    <mergeCell ref="BM24:BO24"/>
    <mergeCell ref="BP24:BR24"/>
    <mergeCell ref="BS24:BU24"/>
    <mergeCell ref="BV24:BX24"/>
    <mergeCell ref="BY24:CA24"/>
    <mergeCell ref="AU24:AW24"/>
    <mergeCell ref="BY20:CA20"/>
    <mergeCell ref="H22:J22"/>
    <mergeCell ref="H24:J24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Y19:CA19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18:CA18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V17:BX17"/>
    <mergeCell ref="BY17:CA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V13:BX13"/>
    <mergeCell ref="BY13:CA13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J12:BL12"/>
    <mergeCell ref="BM12:BO12"/>
    <mergeCell ref="BP12:BR12"/>
    <mergeCell ref="BS12:BU12"/>
    <mergeCell ref="BV12:BX12"/>
    <mergeCell ref="BY12:CA12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G11:BI11"/>
    <mergeCell ref="BJ11:BL11"/>
    <mergeCell ref="BM11:BO11"/>
    <mergeCell ref="BP11:BR11"/>
    <mergeCell ref="BS11:BU11"/>
    <mergeCell ref="BV11:BX11"/>
    <mergeCell ref="BY11:CA11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D4:BF4"/>
    <mergeCell ref="BG4:BI4"/>
    <mergeCell ref="BJ4:BL4"/>
    <mergeCell ref="BM4:BO4"/>
    <mergeCell ref="BP4:BR4"/>
    <mergeCell ref="BS4:BU4"/>
    <mergeCell ref="BV4:BX4"/>
    <mergeCell ref="BY4:CA4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K4:M4"/>
    <mergeCell ref="N4:P4"/>
    <mergeCell ref="Q4:S4"/>
    <mergeCell ref="K13:M13"/>
    <mergeCell ref="N13:P13"/>
    <mergeCell ref="Q13:S13"/>
    <mergeCell ref="T4:V4"/>
    <mergeCell ref="W4:Y4"/>
    <mergeCell ref="Z4:AB4"/>
    <mergeCell ref="A4:G4"/>
    <mergeCell ref="A5:B6"/>
    <mergeCell ref="C5:C6"/>
    <mergeCell ref="D5:G6"/>
    <mergeCell ref="H4:J4"/>
    <mergeCell ref="H11:J11"/>
    <mergeCell ref="H12:J12"/>
    <mergeCell ref="H13:J13"/>
    <mergeCell ref="H18:J18"/>
    <mergeCell ref="F8:G8"/>
    <mergeCell ref="F9:G9"/>
    <mergeCell ref="D10:E12"/>
    <mergeCell ref="F16:G16"/>
    <mergeCell ref="D17:E19"/>
    <mergeCell ref="F17:G17"/>
    <mergeCell ref="F18:G18"/>
    <mergeCell ref="F19:G19"/>
    <mergeCell ref="D20:G20"/>
    <mergeCell ref="A7:B13"/>
    <mergeCell ref="A14:B20"/>
    <mergeCell ref="AL27:AM27"/>
    <mergeCell ref="C7:C13"/>
    <mergeCell ref="C14:C20"/>
    <mergeCell ref="A21:B22"/>
    <mergeCell ref="C21:C22"/>
    <mergeCell ref="D21:E21"/>
    <mergeCell ref="F21:G22"/>
    <mergeCell ref="D22:E22"/>
    <mergeCell ref="F10:G10"/>
    <mergeCell ref="F11:G11"/>
    <mergeCell ref="F12:G12"/>
    <mergeCell ref="D13:G13"/>
    <mergeCell ref="D14:E16"/>
    <mergeCell ref="F14:G14"/>
    <mergeCell ref="F15:G15"/>
    <mergeCell ref="A23:B24"/>
    <mergeCell ref="C23:C24"/>
    <mergeCell ref="D23:E23"/>
    <mergeCell ref="F23:G24"/>
    <mergeCell ref="D24:E24"/>
    <mergeCell ref="D7:E9"/>
    <mergeCell ref="F7:G7"/>
    <mergeCell ref="AO27:AP27"/>
    <mergeCell ref="AR27:AS27"/>
    <mergeCell ref="AU27:AV27"/>
    <mergeCell ref="AX27:AY27"/>
    <mergeCell ref="E28:F28"/>
    <mergeCell ref="A44:C44"/>
    <mergeCell ref="A32:C32"/>
    <mergeCell ref="A33:C33"/>
    <mergeCell ref="A34:C34"/>
    <mergeCell ref="A35:C35"/>
    <mergeCell ref="AC27:AD27"/>
    <mergeCell ref="AF27:AG27"/>
    <mergeCell ref="AI27:AJ27"/>
    <mergeCell ref="A29:C29"/>
    <mergeCell ref="D29:E29"/>
    <mergeCell ref="F29:G29"/>
    <mergeCell ref="A45:G45"/>
    <mergeCell ref="E48:F48"/>
    <mergeCell ref="B49:G49"/>
    <mergeCell ref="E52:F52"/>
    <mergeCell ref="B53:G53"/>
    <mergeCell ref="A39:C39"/>
    <mergeCell ref="A40:C40"/>
    <mergeCell ref="A41:C41"/>
    <mergeCell ref="A42:C42"/>
    <mergeCell ref="A43:C43"/>
  </mergeCells>
  <pageMargins left="0.31496062992125984" right="0.23622047244094491" top="0.15748031496062992" bottom="0.15748031496062992" header="0.15748031496062992" footer="0.15748031496062992"/>
  <pageSetup paperSize="8" scale="90" fitToWidth="0" fitToHeight="0" orientation="landscape" r:id="rId1"/>
  <headerFooter alignWithMargins="0"/>
  <colBreaks count="2" manualBreakCount="2">
    <brk id="31" max="54" man="1"/>
    <brk id="55" max="54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1"/>
  <sheetViews>
    <sheetView showZeros="0" view="pageBreakPreview" topLeftCell="A10" zoomScaleNormal="100" zoomScaleSheetLayoutView="100" workbookViewId="0">
      <selection activeCell="H31" sqref="H31:CA39"/>
    </sheetView>
  </sheetViews>
  <sheetFormatPr defaultColWidth="9.109375" defaultRowHeight="13.2"/>
  <cols>
    <col min="1" max="1" width="5" style="1046" customWidth="1"/>
    <col min="2" max="2" width="5.109375" style="1046" customWidth="1"/>
    <col min="3" max="3" width="10.44140625" style="1046" customWidth="1"/>
    <col min="4" max="4" width="6" style="1046" customWidth="1"/>
    <col min="5" max="5" width="3.6640625" style="1046" customWidth="1"/>
    <col min="6" max="6" width="5.109375" style="1046" customWidth="1"/>
    <col min="7" max="7" width="4.44140625" style="1046" customWidth="1"/>
    <col min="8" max="73" width="6.6640625" style="1046" customWidth="1"/>
    <col min="74" max="74" width="7.44140625" style="1046" customWidth="1"/>
    <col min="75" max="76" width="6.6640625" style="1046" customWidth="1"/>
    <col min="77" max="77" width="7.6640625" style="1046" customWidth="1"/>
    <col min="78" max="78" width="6.6640625" style="1046" customWidth="1"/>
    <col min="79" max="81" width="8" style="1046" customWidth="1"/>
    <col min="82" max="16384" width="9.109375" style="1046"/>
  </cols>
  <sheetData>
    <row r="1" spans="1:79" s="879" customFormat="1" ht="30" customHeight="1">
      <c r="A1" s="1045" t="s">
        <v>432</v>
      </c>
    </row>
    <row r="2" spans="1:79" s="879" customFormat="1" ht="25.2">
      <c r="A2" s="1044" t="s">
        <v>369</v>
      </c>
      <c r="C2" s="1125"/>
      <c r="D2" s="1125"/>
      <c r="E2" s="1125"/>
    </row>
    <row r="3" spans="1:79" s="1460" customFormat="1" ht="15.6" thickBot="1">
      <c r="B3" s="1461"/>
      <c r="C3" s="1461"/>
      <c r="D3" s="1461"/>
      <c r="E3" s="1461"/>
      <c r="F3" s="1461"/>
      <c r="G3" s="1461"/>
      <c r="H3" s="1461"/>
      <c r="I3" s="1461"/>
      <c r="J3" s="1461"/>
      <c r="K3" s="1461"/>
      <c r="M3" s="1461"/>
      <c r="N3" s="1461"/>
      <c r="O3" s="1461"/>
      <c r="P3" s="1461"/>
      <c r="Q3" s="1461"/>
      <c r="R3" s="1461"/>
      <c r="S3" s="1461"/>
      <c r="T3" s="1461"/>
      <c r="U3" s="1461"/>
      <c r="V3" s="1461"/>
      <c r="W3" s="1461"/>
      <c r="X3" s="1461"/>
      <c r="Y3" s="1461"/>
      <c r="Z3" s="1461"/>
      <c r="AA3" s="1461"/>
      <c r="AB3" s="1461"/>
      <c r="AC3" s="1461"/>
      <c r="AD3" s="1461"/>
      <c r="AE3" s="1461"/>
      <c r="AF3" s="1461"/>
      <c r="AG3" s="1461"/>
      <c r="AH3" s="1461"/>
      <c r="AI3" s="1461"/>
      <c r="AJ3" s="1461"/>
      <c r="AK3" s="1461"/>
      <c r="AL3" s="1461"/>
      <c r="AM3" s="1461"/>
      <c r="AN3" s="1461"/>
      <c r="AO3" s="1461"/>
      <c r="AP3" s="1461"/>
      <c r="AQ3" s="1461"/>
      <c r="AR3" s="1461"/>
      <c r="AS3" s="1461"/>
      <c r="AT3" s="1461"/>
      <c r="AU3" s="1461"/>
      <c r="AV3" s="1461"/>
      <c r="AW3" s="1461"/>
      <c r="AX3" s="1461"/>
      <c r="AY3" s="1461"/>
      <c r="AZ3" s="1461"/>
      <c r="BA3" s="1461"/>
      <c r="BB3" s="1461"/>
      <c r="BC3" s="1461"/>
      <c r="BD3" s="1461"/>
      <c r="BE3" s="1461"/>
      <c r="BF3" s="1461"/>
      <c r="BG3" s="1461"/>
      <c r="BH3" s="1461"/>
      <c r="BI3" s="1461"/>
      <c r="BJ3" s="1461"/>
      <c r="BK3" s="1461"/>
      <c r="BL3" s="1461"/>
      <c r="BM3" s="1461"/>
      <c r="BN3" s="1461"/>
      <c r="BO3" s="1461"/>
      <c r="BP3" s="1461"/>
      <c r="BQ3" s="1461"/>
      <c r="BR3" s="1461"/>
      <c r="BS3" s="1461"/>
      <c r="BT3" s="1461"/>
      <c r="BU3" s="1461"/>
      <c r="BV3" s="1462"/>
      <c r="BW3" s="1461"/>
      <c r="BX3" s="1461"/>
    </row>
    <row r="4" spans="1:79" ht="13.8" thickBot="1">
      <c r="A4" s="1786" t="s">
        <v>5</v>
      </c>
      <c r="B4" s="1787"/>
      <c r="C4" s="1787"/>
      <c r="D4" s="1787"/>
      <c r="E4" s="1787"/>
      <c r="F4" s="1787"/>
      <c r="G4" s="1788"/>
      <c r="H4" s="1765" t="s">
        <v>368</v>
      </c>
      <c r="I4" s="1766"/>
      <c r="J4" s="1767"/>
      <c r="K4" s="1765" t="s">
        <v>367</v>
      </c>
      <c r="L4" s="1766"/>
      <c r="M4" s="1767"/>
      <c r="N4" s="1765" t="s">
        <v>366</v>
      </c>
      <c r="O4" s="1766"/>
      <c r="P4" s="1767"/>
      <c r="Q4" s="1765" t="s">
        <v>365</v>
      </c>
      <c r="R4" s="1766"/>
      <c r="S4" s="1767"/>
      <c r="T4" s="1765" t="s">
        <v>364</v>
      </c>
      <c r="U4" s="1766"/>
      <c r="V4" s="1767"/>
      <c r="W4" s="1765" t="s">
        <v>363</v>
      </c>
      <c r="X4" s="1766"/>
      <c r="Y4" s="1767"/>
      <c r="Z4" s="1765" t="s">
        <v>362</v>
      </c>
      <c r="AA4" s="1766"/>
      <c r="AB4" s="1767"/>
      <c r="AC4" s="1765" t="s">
        <v>361</v>
      </c>
      <c r="AD4" s="1766"/>
      <c r="AE4" s="1767"/>
      <c r="AF4" s="1765" t="s">
        <v>360</v>
      </c>
      <c r="AG4" s="1766"/>
      <c r="AH4" s="1767"/>
      <c r="AI4" s="1765" t="s">
        <v>359</v>
      </c>
      <c r="AJ4" s="1766"/>
      <c r="AK4" s="1767"/>
      <c r="AL4" s="1765" t="s">
        <v>358</v>
      </c>
      <c r="AM4" s="1766"/>
      <c r="AN4" s="1767"/>
      <c r="AO4" s="1765" t="s">
        <v>357</v>
      </c>
      <c r="AP4" s="1766"/>
      <c r="AQ4" s="1767"/>
      <c r="AR4" s="1765" t="s">
        <v>356</v>
      </c>
      <c r="AS4" s="1766"/>
      <c r="AT4" s="1767"/>
      <c r="AU4" s="1765" t="s">
        <v>355</v>
      </c>
      <c r="AV4" s="1766"/>
      <c r="AW4" s="1767"/>
      <c r="AX4" s="1765" t="s">
        <v>354</v>
      </c>
      <c r="AY4" s="1766"/>
      <c r="AZ4" s="1767"/>
      <c r="BA4" s="1765" t="s">
        <v>353</v>
      </c>
      <c r="BB4" s="1766"/>
      <c r="BC4" s="1767"/>
      <c r="BD4" s="1765" t="s">
        <v>352</v>
      </c>
      <c r="BE4" s="1766"/>
      <c r="BF4" s="1767"/>
      <c r="BG4" s="1765" t="s">
        <v>351</v>
      </c>
      <c r="BH4" s="1766"/>
      <c r="BI4" s="1767"/>
      <c r="BJ4" s="1765" t="s">
        <v>350</v>
      </c>
      <c r="BK4" s="1766"/>
      <c r="BL4" s="1767"/>
      <c r="BM4" s="1765" t="s">
        <v>349</v>
      </c>
      <c r="BN4" s="1766"/>
      <c r="BO4" s="1767"/>
      <c r="BP4" s="1765" t="s">
        <v>348</v>
      </c>
      <c r="BQ4" s="1766"/>
      <c r="BR4" s="1767"/>
      <c r="BS4" s="1765" t="s">
        <v>347</v>
      </c>
      <c r="BT4" s="1766"/>
      <c r="BU4" s="1767"/>
      <c r="BV4" s="1765" t="s">
        <v>346</v>
      </c>
      <c r="BW4" s="1766"/>
      <c r="BX4" s="1767"/>
      <c r="BY4" s="1765" t="s">
        <v>388</v>
      </c>
      <c r="BZ4" s="1766"/>
      <c r="CA4" s="1767"/>
    </row>
    <row r="5" spans="1:79">
      <c r="A5" s="1768" t="s">
        <v>387</v>
      </c>
      <c r="B5" s="1769"/>
      <c r="C5" s="1772" t="s">
        <v>386</v>
      </c>
      <c r="D5" s="1774"/>
      <c r="E5" s="1775"/>
      <c r="F5" s="1775"/>
      <c r="G5" s="1776"/>
      <c r="H5" s="1087" t="s">
        <v>9</v>
      </c>
      <c r="I5" s="1086" t="s">
        <v>10</v>
      </c>
      <c r="J5" s="1085" t="s">
        <v>11</v>
      </c>
      <c r="K5" s="1121" t="s">
        <v>9</v>
      </c>
      <c r="L5" s="1086" t="s">
        <v>10</v>
      </c>
      <c r="M5" s="1119" t="s">
        <v>11</v>
      </c>
      <c r="N5" s="1087" t="s">
        <v>9</v>
      </c>
      <c r="O5" s="1086" t="s">
        <v>10</v>
      </c>
      <c r="P5" s="1085" t="s">
        <v>11</v>
      </c>
      <c r="Q5" s="1121" t="s">
        <v>9</v>
      </c>
      <c r="R5" s="1086" t="s">
        <v>10</v>
      </c>
      <c r="S5" s="1119" t="s">
        <v>11</v>
      </c>
      <c r="T5" s="1087" t="s">
        <v>9</v>
      </c>
      <c r="U5" s="1086" t="s">
        <v>10</v>
      </c>
      <c r="V5" s="1085" t="s">
        <v>11</v>
      </c>
      <c r="W5" s="1087" t="s">
        <v>9</v>
      </c>
      <c r="X5" s="1086" t="s">
        <v>10</v>
      </c>
      <c r="Y5" s="1085" t="s">
        <v>11</v>
      </c>
      <c r="Z5" s="1121" t="s">
        <v>9</v>
      </c>
      <c r="AA5" s="1086" t="s">
        <v>10</v>
      </c>
      <c r="AB5" s="1119" t="s">
        <v>11</v>
      </c>
      <c r="AC5" s="1087" t="s">
        <v>9</v>
      </c>
      <c r="AD5" s="1086" t="s">
        <v>10</v>
      </c>
      <c r="AE5" s="1085" t="s">
        <v>11</v>
      </c>
      <c r="AF5" s="1121" t="s">
        <v>9</v>
      </c>
      <c r="AG5" s="1086" t="s">
        <v>10</v>
      </c>
      <c r="AH5" s="1119" t="s">
        <v>11</v>
      </c>
      <c r="AI5" s="1087" t="s">
        <v>9</v>
      </c>
      <c r="AJ5" s="1086" t="s">
        <v>10</v>
      </c>
      <c r="AK5" s="1085" t="s">
        <v>11</v>
      </c>
      <c r="AL5" s="1087" t="s">
        <v>9</v>
      </c>
      <c r="AM5" s="1086" t="s">
        <v>10</v>
      </c>
      <c r="AN5" s="1085" t="s">
        <v>11</v>
      </c>
      <c r="AO5" s="1121" t="s">
        <v>9</v>
      </c>
      <c r="AP5" s="1086" t="s">
        <v>10</v>
      </c>
      <c r="AQ5" s="1119" t="s">
        <v>11</v>
      </c>
      <c r="AR5" s="1087" t="s">
        <v>9</v>
      </c>
      <c r="AS5" s="1086" t="s">
        <v>10</v>
      </c>
      <c r="AT5" s="1085" t="s">
        <v>11</v>
      </c>
      <c r="AU5" s="1121" t="s">
        <v>9</v>
      </c>
      <c r="AV5" s="1086" t="s">
        <v>10</v>
      </c>
      <c r="AW5" s="1119" t="s">
        <v>11</v>
      </c>
      <c r="AX5" s="1087" t="s">
        <v>9</v>
      </c>
      <c r="AY5" s="1086" t="s">
        <v>10</v>
      </c>
      <c r="AZ5" s="1085" t="s">
        <v>11</v>
      </c>
      <c r="BA5" s="1087" t="s">
        <v>9</v>
      </c>
      <c r="BB5" s="1086" t="s">
        <v>10</v>
      </c>
      <c r="BC5" s="1085" t="s">
        <v>11</v>
      </c>
      <c r="BD5" s="1120" t="s">
        <v>9</v>
      </c>
      <c r="BE5" s="1086" t="s">
        <v>10</v>
      </c>
      <c r="BF5" s="1085" t="s">
        <v>11</v>
      </c>
      <c r="BG5" s="1118" t="s">
        <v>9</v>
      </c>
      <c r="BH5" s="1086" t="s">
        <v>10</v>
      </c>
      <c r="BI5" s="1085" t="s">
        <v>11</v>
      </c>
      <c r="BJ5" s="1118" t="s">
        <v>9</v>
      </c>
      <c r="BK5" s="1086" t="s">
        <v>10</v>
      </c>
      <c r="BL5" s="1119" t="s">
        <v>11</v>
      </c>
      <c r="BM5" s="1118" t="s">
        <v>9</v>
      </c>
      <c r="BN5" s="1086" t="s">
        <v>10</v>
      </c>
      <c r="BO5" s="1085" t="s">
        <v>11</v>
      </c>
      <c r="BP5" s="1118" t="s">
        <v>9</v>
      </c>
      <c r="BQ5" s="1086" t="s">
        <v>10</v>
      </c>
      <c r="BR5" s="1085" t="s">
        <v>11</v>
      </c>
      <c r="BS5" s="1120" t="s">
        <v>9</v>
      </c>
      <c r="BT5" s="1086" t="s">
        <v>10</v>
      </c>
      <c r="BU5" s="1085" t="s">
        <v>11</v>
      </c>
      <c r="BV5" s="1118" t="s">
        <v>9</v>
      </c>
      <c r="BW5" s="1086" t="s">
        <v>10</v>
      </c>
      <c r="BX5" s="1119" t="s">
        <v>11</v>
      </c>
      <c r="BY5" s="1118" t="s">
        <v>9</v>
      </c>
      <c r="BZ5" s="1086" t="s">
        <v>10</v>
      </c>
      <c r="CA5" s="1085" t="s">
        <v>11</v>
      </c>
    </row>
    <row r="6" spans="1:79" ht="13.8" thickBot="1">
      <c r="A6" s="1770"/>
      <c r="B6" s="1771"/>
      <c r="C6" s="1773"/>
      <c r="D6" s="1777"/>
      <c r="E6" s="1778"/>
      <c r="F6" s="1778"/>
      <c r="G6" s="1779"/>
      <c r="H6" s="1115" t="s">
        <v>14</v>
      </c>
      <c r="I6" s="1114" t="s">
        <v>15</v>
      </c>
      <c r="J6" s="1113" t="s">
        <v>70</v>
      </c>
      <c r="K6" s="1117" t="s">
        <v>14</v>
      </c>
      <c r="L6" s="1114" t="s">
        <v>15</v>
      </c>
      <c r="M6" s="1116" t="s">
        <v>70</v>
      </c>
      <c r="N6" s="1115" t="s">
        <v>14</v>
      </c>
      <c r="O6" s="1114" t="s">
        <v>15</v>
      </c>
      <c r="P6" s="1113" t="s">
        <v>70</v>
      </c>
      <c r="Q6" s="1117" t="s">
        <v>14</v>
      </c>
      <c r="R6" s="1114" t="s">
        <v>15</v>
      </c>
      <c r="S6" s="1116" t="s">
        <v>70</v>
      </c>
      <c r="T6" s="1115" t="s">
        <v>14</v>
      </c>
      <c r="U6" s="1114" t="s">
        <v>15</v>
      </c>
      <c r="V6" s="1113" t="s">
        <v>70</v>
      </c>
      <c r="W6" s="1115" t="s">
        <v>14</v>
      </c>
      <c r="X6" s="1114" t="s">
        <v>15</v>
      </c>
      <c r="Y6" s="1113" t="s">
        <v>70</v>
      </c>
      <c r="Z6" s="1117" t="s">
        <v>14</v>
      </c>
      <c r="AA6" s="1114" t="s">
        <v>15</v>
      </c>
      <c r="AB6" s="1116" t="s">
        <v>70</v>
      </c>
      <c r="AC6" s="1115" t="s">
        <v>14</v>
      </c>
      <c r="AD6" s="1114" t="s">
        <v>15</v>
      </c>
      <c r="AE6" s="1113" t="s">
        <v>70</v>
      </c>
      <c r="AF6" s="1117" t="s">
        <v>14</v>
      </c>
      <c r="AG6" s="1114" t="s">
        <v>15</v>
      </c>
      <c r="AH6" s="1116" t="s">
        <v>70</v>
      </c>
      <c r="AI6" s="1115" t="s">
        <v>14</v>
      </c>
      <c r="AJ6" s="1114" t="s">
        <v>15</v>
      </c>
      <c r="AK6" s="1113" t="s">
        <v>70</v>
      </c>
      <c r="AL6" s="1115" t="s">
        <v>14</v>
      </c>
      <c r="AM6" s="1114" t="s">
        <v>15</v>
      </c>
      <c r="AN6" s="1113" t="s">
        <v>70</v>
      </c>
      <c r="AO6" s="1117" t="s">
        <v>14</v>
      </c>
      <c r="AP6" s="1114" t="s">
        <v>15</v>
      </c>
      <c r="AQ6" s="1116" t="s">
        <v>70</v>
      </c>
      <c r="AR6" s="1115" t="s">
        <v>14</v>
      </c>
      <c r="AS6" s="1114" t="s">
        <v>15</v>
      </c>
      <c r="AT6" s="1113" t="s">
        <v>70</v>
      </c>
      <c r="AU6" s="1117" t="s">
        <v>14</v>
      </c>
      <c r="AV6" s="1114" t="s">
        <v>15</v>
      </c>
      <c r="AW6" s="1116" t="s">
        <v>70</v>
      </c>
      <c r="AX6" s="1115" t="s">
        <v>14</v>
      </c>
      <c r="AY6" s="1114" t="s">
        <v>15</v>
      </c>
      <c r="AZ6" s="1113" t="s">
        <v>70</v>
      </c>
      <c r="BA6" s="1115" t="s">
        <v>14</v>
      </c>
      <c r="BB6" s="1114" t="s">
        <v>15</v>
      </c>
      <c r="BC6" s="1113" t="s">
        <v>70</v>
      </c>
      <c r="BD6" s="1117" t="s">
        <v>14</v>
      </c>
      <c r="BE6" s="1114" t="s">
        <v>15</v>
      </c>
      <c r="BF6" s="1113" t="s">
        <v>70</v>
      </c>
      <c r="BG6" s="1115" t="s">
        <v>14</v>
      </c>
      <c r="BH6" s="1114" t="s">
        <v>15</v>
      </c>
      <c r="BI6" s="1113" t="s">
        <v>70</v>
      </c>
      <c r="BJ6" s="1115" t="s">
        <v>14</v>
      </c>
      <c r="BK6" s="1114" t="s">
        <v>15</v>
      </c>
      <c r="BL6" s="1116" t="s">
        <v>70</v>
      </c>
      <c r="BM6" s="1115" t="s">
        <v>14</v>
      </c>
      <c r="BN6" s="1114" t="s">
        <v>15</v>
      </c>
      <c r="BO6" s="1113" t="s">
        <v>70</v>
      </c>
      <c r="BP6" s="1115" t="s">
        <v>14</v>
      </c>
      <c r="BQ6" s="1114" t="s">
        <v>15</v>
      </c>
      <c r="BR6" s="1113" t="s">
        <v>70</v>
      </c>
      <c r="BS6" s="1117" t="s">
        <v>14</v>
      </c>
      <c r="BT6" s="1114" t="s">
        <v>15</v>
      </c>
      <c r="BU6" s="1113" t="s">
        <v>70</v>
      </c>
      <c r="BV6" s="1115" t="s">
        <v>14</v>
      </c>
      <c r="BW6" s="1114" t="s">
        <v>15</v>
      </c>
      <c r="BX6" s="1116" t="s">
        <v>70</v>
      </c>
      <c r="BY6" s="1115" t="s">
        <v>14</v>
      </c>
      <c r="BZ6" s="1114" t="s">
        <v>15</v>
      </c>
      <c r="CA6" s="1113" t="s">
        <v>70</v>
      </c>
    </row>
    <row r="7" spans="1:79" ht="12.75" customHeight="1">
      <c r="A7" s="1780" t="s">
        <v>20</v>
      </c>
      <c r="B7" s="1781"/>
      <c r="C7" s="1762">
        <v>6.3</v>
      </c>
      <c r="D7" s="1727" t="s">
        <v>18</v>
      </c>
      <c r="E7" s="1728"/>
      <c r="F7" s="1760" t="s">
        <v>17</v>
      </c>
      <c r="G7" s="1870"/>
      <c r="H7" s="1402" t="s">
        <v>185</v>
      </c>
      <c r="I7" s="1401" t="s">
        <v>185</v>
      </c>
      <c r="J7" s="1400" t="s">
        <v>185</v>
      </c>
      <c r="K7" s="1402" t="s">
        <v>185</v>
      </c>
      <c r="L7" s="1401" t="s">
        <v>185</v>
      </c>
      <c r="M7" s="1400" t="s">
        <v>185</v>
      </c>
      <c r="N7" s="1402" t="s">
        <v>185</v>
      </c>
      <c r="O7" s="1401" t="s">
        <v>185</v>
      </c>
      <c r="P7" s="1400" t="s">
        <v>185</v>
      </c>
      <c r="Q7" s="1402" t="s">
        <v>185</v>
      </c>
      <c r="R7" s="1401" t="s">
        <v>185</v>
      </c>
      <c r="S7" s="1400" t="s">
        <v>185</v>
      </c>
      <c r="T7" s="1402" t="s">
        <v>185</v>
      </c>
      <c r="U7" s="1401" t="s">
        <v>185</v>
      </c>
      <c r="V7" s="1400" t="s">
        <v>185</v>
      </c>
      <c r="W7" s="1402" t="s">
        <v>185</v>
      </c>
      <c r="X7" s="1401" t="s">
        <v>185</v>
      </c>
      <c r="Y7" s="1400" t="s">
        <v>185</v>
      </c>
      <c r="Z7" s="1402" t="s">
        <v>185</v>
      </c>
      <c r="AA7" s="1401" t="s">
        <v>185</v>
      </c>
      <c r="AB7" s="1400" t="s">
        <v>185</v>
      </c>
      <c r="AC7" s="1402" t="s">
        <v>185</v>
      </c>
      <c r="AD7" s="1401" t="s">
        <v>185</v>
      </c>
      <c r="AE7" s="1400" t="s">
        <v>185</v>
      </c>
      <c r="AF7" s="1402" t="s">
        <v>185</v>
      </c>
      <c r="AG7" s="1401" t="s">
        <v>185</v>
      </c>
      <c r="AH7" s="1400" t="s">
        <v>185</v>
      </c>
      <c r="AI7" s="1402" t="s">
        <v>185</v>
      </c>
      <c r="AJ7" s="1401" t="s">
        <v>185</v>
      </c>
      <c r="AK7" s="1400" t="s">
        <v>185</v>
      </c>
      <c r="AL7" s="1402" t="s">
        <v>185</v>
      </c>
      <c r="AM7" s="1401" t="s">
        <v>185</v>
      </c>
      <c r="AN7" s="1400" t="s">
        <v>185</v>
      </c>
      <c r="AO7" s="1402" t="s">
        <v>185</v>
      </c>
      <c r="AP7" s="1401" t="s">
        <v>185</v>
      </c>
      <c r="AQ7" s="1400" t="s">
        <v>185</v>
      </c>
      <c r="AR7" s="1402" t="s">
        <v>185</v>
      </c>
      <c r="AS7" s="1401" t="s">
        <v>185</v>
      </c>
      <c r="AT7" s="1400" t="s">
        <v>185</v>
      </c>
      <c r="AU7" s="1402" t="s">
        <v>185</v>
      </c>
      <c r="AV7" s="1401" t="s">
        <v>185</v>
      </c>
      <c r="AW7" s="1400" t="s">
        <v>185</v>
      </c>
      <c r="AX7" s="1402" t="s">
        <v>185</v>
      </c>
      <c r="AY7" s="1401" t="s">
        <v>185</v>
      </c>
      <c r="AZ7" s="1400" t="s">
        <v>185</v>
      </c>
      <c r="BA7" s="1402" t="s">
        <v>185</v>
      </c>
      <c r="BB7" s="1401" t="s">
        <v>185</v>
      </c>
      <c r="BC7" s="1400" t="s">
        <v>185</v>
      </c>
      <c r="BD7" s="1402" t="s">
        <v>185</v>
      </c>
      <c r="BE7" s="1401" t="s">
        <v>185</v>
      </c>
      <c r="BF7" s="1400" t="s">
        <v>185</v>
      </c>
      <c r="BG7" s="1402" t="s">
        <v>185</v>
      </c>
      <c r="BH7" s="1401" t="s">
        <v>185</v>
      </c>
      <c r="BI7" s="1400" t="s">
        <v>185</v>
      </c>
      <c r="BJ7" s="1402" t="s">
        <v>185</v>
      </c>
      <c r="BK7" s="1401" t="s">
        <v>185</v>
      </c>
      <c r="BL7" s="1400" t="s">
        <v>185</v>
      </c>
      <c r="BM7" s="1402" t="s">
        <v>185</v>
      </c>
      <c r="BN7" s="1401" t="s">
        <v>185</v>
      </c>
      <c r="BO7" s="1400" t="s">
        <v>185</v>
      </c>
      <c r="BP7" s="1402" t="s">
        <v>185</v>
      </c>
      <c r="BQ7" s="1401" t="s">
        <v>185</v>
      </c>
      <c r="BR7" s="1400" t="s">
        <v>185</v>
      </c>
      <c r="BS7" s="1402" t="s">
        <v>185</v>
      </c>
      <c r="BT7" s="1401" t="s">
        <v>185</v>
      </c>
      <c r="BU7" s="1400" t="s">
        <v>185</v>
      </c>
      <c r="BV7" s="1402" t="s">
        <v>185</v>
      </c>
      <c r="BW7" s="1401" t="s">
        <v>185</v>
      </c>
      <c r="BX7" s="1400" t="s">
        <v>185</v>
      </c>
      <c r="BY7" s="1402" t="s">
        <v>185</v>
      </c>
      <c r="BZ7" s="1401" t="s">
        <v>185</v>
      </c>
      <c r="CA7" s="1400" t="s">
        <v>185</v>
      </c>
    </row>
    <row r="8" spans="1:79">
      <c r="A8" s="1782"/>
      <c r="B8" s="1783"/>
      <c r="C8" s="1763"/>
      <c r="D8" s="1758"/>
      <c r="E8" s="1759"/>
      <c r="F8" s="1756" t="s">
        <v>19</v>
      </c>
      <c r="G8" s="1871"/>
      <c r="H8" s="1112">
        <v>42.75</v>
      </c>
      <c r="I8" s="1111">
        <v>0.60669600000000001</v>
      </c>
      <c r="J8" s="1107">
        <v>0.37047200000000002</v>
      </c>
      <c r="K8" s="1112">
        <v>42.54</v>
      </c>
      <c r="L8" s="1111">
        <v>0.6031439999999999</v>
      </c>
      <c r="M8" s="1107">
        <v>0.36941600000000008</v>
      </c>
      <c r="N8" s="1112">
        <v>43.2</v>
      </c>
      <c r="O8" s="1111">
        <v>0.61438399999999993</v>
      </c>
      <c r="P8" s="1107">
        <v>0.37227199999999999</v>
      </c>
      <c r="Q8" s="1112">
        <v>44.38</v>
      </c>
      <c r="R8" s="1111">
        <v>0.63916799999999996</v>
      </c>
      <c r="S8" s="1107">
        <v>0.36864000000000002</v>
      </c>
      <c r="T8" s="1112">
        <v>47.4</v>
      </c>
      <c r="U8" s="1111">
        <v>0.68610400000000005</v>
      </c>
      <c r="V8" s="1107">
        <v>0.37088800000000005</v>
      </c>
      <c r="W8" s="1112">
        <v>52.08</v>
      </c>
      <c r="X8" s="1111">
        <v>0.77309600000000001</v>
      </c>
      <c r="Y8" s="1107">
        <v>0.36962400000000001</v>
      </c>
      <c r="Z8" s="1112">
        <v>54.27</v>
      </c>
      <c r="AA8" s="1111">
        <v>0.81227199999999999</v>
      </c>
      <c r="AB8" s="1107">
        <v>0.37089599999999995</v>
      </c>
      <c r="AC8" s="1112">
        <v>55.76</v>
      </c>
      <c r="AD8" s="1111">
        <v>0.85133599999999998</v>
      </c>
      <c r="AE8" s="1107">
        <v>0.36736799999999997</v>
      </c>
      <c r="AF8" s="1112">
        <v>56.7</v>
      </c>
      <c r="AG8" s="1111">
        <v>0.85331200000000007</v>
      </c>
      <c r="AH8" s="1107">
        <v>0.37704799999999999</v>
      </c>
      <c r="AI8" s="1112">
        <v>57.08</v>
      </c>
      <c r="AJ8" s="1111">
        <v>0.85577599999999987</v>
      </c>
      <c r="AK8" s="1107">
        <v>0.38684000000000002</v>
      </c>
      <c r="AL8" s="1112">
        <v>56.38</v>
      </c>
      <c r="AM8" s="1111">
        <v>0.84874400000000005</v>
      </c>
      <c r="AN8" s="1107">
        <v>0.37439999999999996</v>
      </c>
      <c r="AO8" s="1112">
        <v>55.26</v>
      </c>
      <c r="AP8" s="1111">
        <v>0.82662400000000014</v>
      </c>
      <c r="AQ8" s="1107">
        <v>0.37858399999999998</v>
      </c>
      <c r="AR8" s="1112">
        <v>55.17</v>
      </c>
      <c r="AS8" s="1111">
        <v>0.82396799999999992</v>
      </c>
      <c r="AT8" s="1107">
        <v>0.38100799999999996</v>
      </c>
      <c r="AU8" s="1112">
        <v>55.93</v>
      </c>
      <c r="AV8" s="1111">
        <v>0.83678400000000008</v>
      </c>
      <c r="AW8" s="1107">
        <v>0.38300800000000002</v>
      </c>
      <c r="AX8" s="1112">
        <v>59.34</v>
      </c>
      <c r="AY8" s="1111">
        <v>0.89158399999999982</v>
      </c>
      <c r="AZ8" s="1107">
        <v>0.3982</v>
      </c>
      <c r="BA8" s="1112">
        <v>59.18</v>
      </c>
      <c r="BB8" s="1111">
        <v>0.88572000000000006</v>
      </c>
      <c r="BC8" s="1107">
        <v>0.40472000000000008</v>
      </c>
      <c r="BD8" s="1112">
        <v>57.82</v>
      </c>
      <c r="BE8" s="1111">
        <v>0.86792800000000003</v>
      </c>
      <c r="BF8" s="1107">
        <v>0.38981599999999994</v>
      </c>
      <c r="BG8" s="1112">
        <v>56.82</v>
      </c>
      <c r="BH8" s="1111">
        <v>0.85121599999999997</v>
      </c>
      <c r="BI8" s="1107">
        <v>0.38661600000000007</v>
      </c>
      <c r="BJ8" s="1112">
        <v>54.98</v>
      </c>
      <c r="BK8" s="1111">
        <v>0.818048</v>
      </c>
      <c r="BL8" s="1107">
        <v>0.38622400000000001</v>
      </c>
      <c r="BM8" s="1112">
        <v>53.24</v>
      </c>
      <c r="BN8" s="1111">
        <v>0.78631200000000012</v>
      </c>
      <c r="BO8" s="1107">
        <v>0.38630400000000004</v>
      </c>
      <c r="BP8" s="1112">
        <v>51.22</v>
      </c>
      <c r="BQ8" s="1111">
        <v>0.74967200000000001</v>
      </c>
      <c r="BR8" s="1107">
        <v>0.38512000000000002</v>
      </c>
      <c r="BS8" s="1112">
        <v>47.63</v>
      </c>
      <c r="BT8" s="1111">
        <v>0.69453600000000004</v>
      </c>
      <c r="BU8" s="1107">
        <v>0.38045600000000002</v>
      </c>
      <c r="BV8" s="1112">
        <v>46.26</v>
      </c>
      <c r="BW8" s="1111">
        <v>0.66483199999999987</v>
      </c>
      <c r="BX8" s="1107">
        <v>0.38674399999999998</v>
      </c>
      <c r="BY8" s="1112">
        <v>45.38</v>
      </c>
      <c r="BZ8" s="1111">
        <v>0.64876800000000001</v>
      </c>
      <c r="CA8" s="1107">
        <v>0.38546399999999997</v>
      </c>
    </row>
    <row r="9" spans="1:79" ht="13.5" customHeight="1" thickBot="1">
      <c r="A9" s="1782"/>
      <c r="B9" s="1783"/>
      <c r="C9" s="1763"/>
      <c r="D9" s="1729"/>
      <c r="E9" s="1730"/>
      <c r="F9" s="1744"/>
      <c r="G9" s="1746"/>
      <c r="H9" s="1110" t="s">
        <v>185</v>
      </c>
      <c r="I9" s="1109" t="s">
        <v>185</v>
      </c>
      <c r="J9" s="1108" t="s">
        <v>185</v>
      </c>
      <c r="K9" s="1110" t="s">
        <v>185</v>
      </c>
      <c r="L9" s="1109" t="s">
        <v>185</v>
      </c>
      <c r="M9" s="1108" t="s">
        <v>185</v>
      </c>
      <c r="N9" s="1110" t="s">
        <v>185</v>
      </c>
      <c r="O9" s="1109" t="s">
        <v>185</v>
      </c>
      <c r="P9" s="1108" t="s">
        <v>185</v>
      </c>
      <c r="Q9" s="1110" t="s">
        <v>185</v>
      </c>
      <c r="R9" s="1109" t="s">
        <v>185</v>
      </c>
      <c r="S9" s="1108" t="s">
        <v>185</v>
      </c>
      <c r="T9" s="1110" t="s">
        <v>185</v>
      </c>
      <c r="U9" s="1109" t="s">
        <v>185</v>
      </c>
      <c r="V9" s="1108" t="s">
        <v>185</v>
      </c>
      <c r="W9" s="1110" t="s">
        <v>185</v>
      </c>
      <c r="X9" s="1109" t="s">
        <v>185</v>
      </c>
      <c r="Y9" s="1108" t="s">
        <v>185</v>
      </c>
      <c r="Z9" s="1110" t="s">
        <v>185</v>
      </c>
      <c r="AA9" s="1109" t="s">
        <v>185</v>
      </c>
      <c r="AB9" s="1108" t="s">
        <v>185</v>
      </c>
      <c r="AC9" s="1110" t="s">
        <v>185</v>
      </c>
      <c r="AD9" s="1109" t="s">
        <v>185</v>
      </c>
      <c r="AE9" s="1108" t="s">
        <v>185</v>
      </c>
      <c r="AF9" s="1110" t="s">
        <v>185</v>
      </c>
      <c r="AG9" s="1109" t="s">
        <v>185</v>
      </c>
      <c r="AH9" s="1108" t="s">
        <v>185</v>
      </c>
      <c r="AI9" s="1110" t="s">
        <v>185</v>
      </c>
      <c r="AJ9" s="1109" t="s">
        <v>185</v>
      </c>
      <c r="AK9" s="1108" t="s">
        <v>185</v>
      </c>
      <c r="AL9" s="1110" t="s">
        <v>185</v>
      </c>
      <c r="AM9" s="1109" t="s">
        <v>185</v>
      </c>
      <c r="AN9" s="1108" t="s">
        <v>185</v>
      </c>
      <c r="AO9" s="1110" t="s">
        <v>185</v>
      </c>
      <c r="AP9" s="1109" t="s">
        <v>185</v>
      </c>
      <c r="AQ9" s="1108" t="s">
        <v>185</v>
      </c>
      <c r="AR9" s="1110" t="s">
        <v>185</v>
      </c>
      <c r="AS9" s="1109" t="s">
        <v>185</v>
      </c>
      <c r="AT9" s="1108" t="s">
        <v>185</v>
      </c>
      <c r="AU9" s="1110" t="s">
        <v>185</v>
      </c>
      <c r="AV9" s="1109" t="s">
        <v>185</v>
      </c>
      <c r="AW9" s="1108" t="s">
        <v>185</v>
      </c>
      <c r="AX9" s="1110" t="s">
        <v>185</v>
      </c>
      <c r="AY9" s="1109" t="s">
        <v>185</v>
      </c>
      <c r="AZ9" s="1108" t="s">
        <v>185</v>
      </c>
      <c r="BA9" s="1110" t="s">
        <v>185</v>
      </c>
      <c r="BB9" s="1109" t="s">
        <v>185</v>
      </c>
      <c r="BC9" s="1108" t="s">
        <v>185</v>
      </c>
      <c r="BD9" s="1110" t="s">
        <v>185</v>
      </c>
      <c r="BE9" s="1109" t="s">
        <v>185</v>
      </c>
      <c r="BF9" s="1108" t="s">
        <v>185</v>
      </c>
      <c r="BG9" s="1110" t="s">
        <v>185</v>
      </c>
      <c r="BH9" s="1109" t="s">
        <v>185</v>
      </c>
      <c r="BI9" s="1108" t="s">
        <v>185</v>
      </c>
      <c r="BJ9" s="1110" t="s">
        <v>185</v>
      </c>
      <c r="BK9" s="1109" t="s">
        <v>185</v>
      </c>
      <c r="BL9" s="1108" t="s">
        <v>185</v>
      </c>
      <c r="BM9" s="1110" t="s">
        <v>185</v>
      </c>
      <c r="BN9" s="1109" t="s">
        <v>185</v>
      </c>
      <c r="BO9" s="1108" t="s">
        <v>185</v>
      </c>
      <c r="BP9" s="1110" t="s">
        <v>185</v>
      </c>
      <c r="BQ9" s="1109" t="s">
        <v>185</v>
      </c>
      <c r="BR9" s="1108" t="s">
        <v>185</v>
      </c>
      <c r="BS9" s="1110" t="s">
        <v>185</v>
      </c>
      <c r="BT9" s="1109" t="s">
        <v>185</v>
      </c>
      <c r="BU9" s="1108" t="s">
        <v>185</v>
      </c>
      <c r="BV9" s="1110" t="s">
        <v>185</v>
      </c>
      <c r="BW9" s="1109" t="s">
        <v>185</v>
      </c>
      <c r="BX9" s="1108" t="s">
        <v>185</v>
      </c>
      <c r="BY9" s="1110" t="s">
        <v>185</v>
      </c>
      <c r="BZ9" s="1109" t="s">
        <v>185</v>
      </c>
      <c r="CA9" s="1108" t="s">
        <v>185</v>
      </c>
    </row>
    <row r="10" spans="1:79" s="1191" customFormat="1">
      <c r="A10" s="1782"/>
      <c r="B10" s="1783"/>
      <c r="C10" s="1763"/>
      <c r="D10" s="1807" t="s">
        <v>22</v>
      </c>
      <c r="E10" s="1808"/>
      <c r="F10" s="1868" t="s">
        <v>17</v>
      </c>
      <c r="G10" s="1869"/>
      <c r="H10" s="1858">
        <v>117</v>
      </c>
      <c r="I10" s="1859"/>
      <c r="J10" s="1860"/>
      <c r="K10" s="1858">
        <v>117</v>
      </c>
      <c r="L10" s="1859"/>
      <c r="M10" s="1860"/>
      <c r="N10" s="1858">
        <v>117</v>
      </c>
      <c r="O10" s="1859"/>
      <c r="P10" s="1860"/>
      <c r="Q10" s="1858">
        <v>117</v>
      </c>
      <c r="R10" s="1859"/>
      <c r="S10" s="1860"/>
      <c r="T10" s="1858">
        <v>116</v>
      </c>
      <c r="U10" s="1859"/>
      <c r="V10" s="1860"/>
      <c r="W10" s="1858">
        <v>116</v>
      </c>
      <c r="X10" s="1859"/>
      <c r="Y10" s="1860"/>
      <c r="Z10" s="1858">
        <v>116</v>
      </c>
      <c r="AA10" s="1859"/>
      <c r="AB10" s="1860"/>
      <c r="AC10" s="1858">
        <v>116</v>
      </c>
      <c r="AD10" s="1859"/>
      <c r="AE10" s="1860"/>
      <c r="AF10" s="1858">
        <v>116</v>
      </c>
      <c r="AG10" s="1859"/>
      <c r="AH10" s="1860"/>
      <c r="AI10" s="1858">
        <v>116</v>
      </c>
      <c r="AJ10" s="1859"/>
      <c r="AK10" s="1860"/>
      <c r="AL10" s="1858">
        <v>116</v>
      </c>
      <c r="AM10" s="1859"/>
      <c r="AN10" s="1860"/>
      <c r="AO10" s="1858">
        <v>116</v>
      </c>
      <c r="AP10" s="1859"/>
      <c r="AQ10" s="1860"/>
      <c r="AR10" s="1858">
        <v>116</v>
      </c>
      <c r="AS10" s="1859"/>
      <c r="AT10" s="1860"/>
      <c r="AU10" s="1858">
        <v>116</v>
      </c>
      <c r="AV10" s="1859"/>
      <c r="AW10" s="1860"/>
      <c r="AX10" s="1858">
        <v>116</v>
      </c>
      <c r="AY10" s="1859"/>
      <c r="AZ10" s="1860"/>
      <c r="BA10" s="1858">
        <v>116</v>
      </c>
      <c r="BB10" s="1859"/>
      <c r="BC10" s="1860"/>
      <c r="BD10" s="1858">
        <v>116</v>
      </c>
      <c r="BE10" s="1859"/>
      <c r="BF10" s="1860"/>
      <c r="BG10" s="1858">
        <v>116</v>
      </c>
      <c r="BH10" s="1859"/>
      <c r="BI10" s="1860"/>
      <c r="BJ10" s="1858">
        <v>116</v>
      </c>
      <c r="BK10" s="1859"/>
      <c r="BL10" s="1860"/>
      <c r="BM10" s="1858">
        <v>116</v>
      </c>
      <c r="BN10" s="1859"/>
      <c r="BO10" s="1860"/>
      <c r="BP10" s="1858">
        <v>116</v>
      </c>
      <c r="BQ10" s="1859"/>
      <c r="BR10" s="1860"/>
      <c r="BS10" s="1858">
        <v>116</v>
      </c>
      <c r="BT10" s="1859"/>
      <c r="BU10" s="1860"/>
      <c r="BV10" s="1858">
        <v>116</v>
      </c>
      <c r="BW10" s="1859"/>
      <c r="BX10" s="1860"/>
      <c r="BY10" s="1858">
        <v>117</v>
      </c>
      <c r="BZ10" s="1859"/>
      <c r="CA10" s="1860"/>
    </row>
    <row r="11" spans="1:79" s="1191" customFormat="1">
      <c r="A11" s="1782"/>
      <c r="B11" s="1783"/>
      <c r="C11" s="1763"/>
      <c r="D11" s="1864"/>
      <c r="E11" s="1865"/>
      <c r="F11" s="1866" t="s">
        <v>19</v>
      </c>
      <c r="G11" s="1867"/>
      <c r="H11" s="1855">
        <v>9.6</v>
      </c>
      <c r="I11" s="1856"/>
      <c r="J11" s="1857"/>
      <c r="K11" s="1855">
        <v>9.6</v>
      </c>
      <c r="L11" s="1856"/>
      <c r="M11" s="1857"/>
      <c r="N11" s="1855">
        <v>9.6</v>
      </c>
      <c r="O11" s="1856"/>
      <c r="P11" s="1857"/>
      <c r="Q11" s="1855">
        <v>9.6</v>
      </c>
      <c r="R11" s="1856"/>
      <c r="S11" s="1857"/>
      <c r="T11" s="1855">
        <v>9.5</v>
      </c>
      <c r="U11" s="1856"/>
      <c r="V11" s="1857"/>
      <c r="W11" s="1855">
        <v>9.5</v>
      </c>
      <c r="X11" s="1856"/>
      <c r="Y11" s="1857"/>
      <c r="Z11" s="1855">
        <v>9.5</v>
      </c>
      <c r="AA11" s="1856"/>
      <c r="AB11" s="1857"/>
      <c r="AC11" s="1855">
        <v>9.6</v>
      </c>
      <c r="AD11" s="1856"/>
      <c r="AE11" s="1857"/>
      <c r="AF11" s="1855">
        <v>9.5</v>
      </c>
      <c r="AG11" s="1856"/>
      <c r="AH11" s="1857"/>
      <c r="AI11" s="1855">
        <v>9.5</v>
      </c>
      <c r="AJ11" s="1856"/>
      <c r="AK11" s="1857"/>
      <c r="AL11" s="1855">
        <v>9.5</v>
      </c>
      <c r="AM11" s="1856"/>
      <c r="AN11" s="1857"/>
      <c r="AO11" s="1855">
        <v>9.5</v>
      </c>
      <c r="AP11" s="1856"/>
      <c r="AQ11" s="1857"/>
      <c r="AR11" s="1855">
        <v>9.5</v>
      </c>
      <c r="AS11" s="1856"/>
      <c r="AT11" s="1857"/>
      <c r="AU11" s="1855">
        <v>9.5</v>
      </c>
      <c r="AV11" s="1856"/>
      <c r="AW11" s="1857"/>
      <c r="AX11" s="1855">
        <v>9.5</v>
      </c>
      <c r="AY11" s="1856"/>
      <c r="AZ11" s="1857"/>
      <c r="BA11" s="1855">
        <v>9.5</v>
      </c>
      <c r="BB11" s="1856"/>
      <c r="BC11" s="1857"/>
      <c r="BD11" s="1855">
        <v>9.5</v>
      </c>
      <c r="BE11" s="1856"/>
      <c r="BF11" s="1857"/>
      <c r="BG11" s="1855">
        <v>9.5</v>
      </c>
      <c r="BH11" s="1856"/>
      <c r="BI11" s="1857"/>
      <c r="BJ11" s="1855">
        <v>9.5</v>
      </c>
      <c r="BK11" s="1856"/>
      <c r="BL11" s="1857"/>
      <c r="BM11" s="1855">
        <v>9.5</v>
      </c>
      <c r="BN11" s="1856"/>
      <c r="BO11" s="1857"/>
      <c r="BP11" s="1855">
        <v>9.5</v>
      </c>
      <c r="BQ11" s="1856"/>
      <c r="BR11" s="1857"/>
      <c r="BS11" s="1855">
        <v>9.6</v>
      </c>
      <c r="BT11" s="1856"/>
      <c r="BU11" s="1857"/>
      <c r="BV11" s="1855">
        <v>9.6</v>
      </c>
      <c r="BW11" s="1856"/>
      <c r="BX11" s="1857"/>
      <c r="BY11" s="1855">
        <v>9.6</v>
      </c>
      <c r="BZ11" s="1856"/>
      <c r="CA11" s="1857"/>
    </row>
    <row r="12" spans="1:79" s="1191" customFormat="1" ht="13.8" thickBot="1">
      <c r="A12" s="1782"/>
      <c r="B12" s="1783"/>
      <c r="C12" s="1763"/>
      <c r="D12" s="1809"/>
      <c r="E12" s="1810"/>
      <c r="F12" s="1832"/>
      <c r="G12" s="1834"/>
      <c r="H12" s="1832" t="s">
        <v>185</v>
      </c>
      <c r="I12" s="1833"/>
      <c r="J12" s="1834"/>
      <c r="K12" s="1832" t="s">
        <v>185</v>
      </c>
      <c r="L12" s="1833"/>
      <c r="M12" s="1834"/>
      <c r="N12" s="1832" t="s">
        <v>185</v>
      </c>
      <c r="O12" s="1833"/>
      <c r="P12" s="1834"/>
      <c r="Q12" s="1832" t="s">
        <v>185</v>
      </c>
      <c r="R12" s="1833"/>
      <c r="S12" s="1834"/>
      <c r="T12" s="1832" t="s">
        <v>185</v>
      </c>
      <c r="U12" s="1833"/>
      <c r="V12" s="1834"/>
      <c r="W12" s="1832" t="s">
        <v>185</v>
      </c>
      <c r="X12" s="1833"/>
      <c r="Y12" s="1834"/>
      <c r="Z12" s="1832" t="s">
        <v>185</v>
      </c>
      <c r="AA12" s="1833"/>
      <c r="AB12" s="1834"/>
      <c r="AC12" s="1832" t="s">
        <v>185</v>
      </c>
      <c r="AD12" s="1833"/>
      <c r="AE12" s="1834"/>
      <c r="AF12" s="1832" t="s">
        <v>185</v>
      </c>
      <c r="AG12" s="1833"/>
      <c r="AH12" s="1834"/>
      <c r="AI12" s="1832" t="s">
        <v>185</v>
      </c>
      <c r="AJ12" s="1833"/>
      <c r="AK12" s="1834"/>
      <c r="AL12" s="1832" t="s">
        <v>185</v>
      </c>
      <c r="AM12" s="1833"/>
      <c r="AN12" s="1834"/>
      <c r="AO12" s="1832" t="s">
        <v>185</v>
      </c>
      <c r="AP12" s="1833"/>
      <c r="AQ12" s="1834"/>
      <c r="AR12" s="1832" t="s">
        <v>185</v>
      </c>
      <c r="AS12" s="1833"/>
      <c r="AT12" s="1834"/>
      <c r="AU12" s="1832" t="s">
        <v>185</v>
      </c>
      <c r="AV12" s="1833"/>
      <c r="AW12" s="1834"/>
      <c r="AX12" s="1832" t="s">
        <v>185</v>
      </c>
      <c r="AY12" s="1833"/>
      <c r="AZ12" s="1834"/>
      <c r="BA12" s="1832" t="s">
        <v>185</v>
      </c>
      <c r="BB12" s="1833"/>
      <c r="BC12" s="1834"/>
      <c r="BD12" s="1832" t="s">
        <v>185</v>
      </c>
      <c r="BE12" s="1833"/>
      <c r="BF12" s="1834"/>
      <c r="BG12" s="1832" t="s">
        <v>185</v>
      </c>
      <c r="BH12" s="1833"/>
      <c r="BI12" s="1834"/>
      <c r="BJ12" s="1832" t="s">
        <v>185</v>
      </c>
      <c r="BK12" s="1833"/>
      <c r="BL12" s="1834"/>
      <c r="BM12" s="1832" t="s">
        <v>185</v>
      </c>
      <c r="BN12" s="1833"/>
      <c r="BO12" s="1834"/>
      <c r="BP12" s="1832" t="s">
        <v>185</v>
      </c>
      <c r="BQ12" s="1833"/>
      <c r="BR12" s="1834"/>
      <c r="BS12" s="1832" t="s">
        <v>185</v>
      </c>
      <c r="BT12" s="1833"/>
      <c r="BU12" s="1834"/>
      <c r="BV12" s="1832" t="s">
        <v>185</v>
      </c>
      <c r="BW12" s="1833"/>
      <c r="BX12" s="1834"/>
      <c r="BY12" s="1832" t="s">
        <v>185</v>
      </c>
      <c r="BZ12" s="1833"/>
      <c r="CA12" s="1834"/>
    </row>
    <row r="13" spans="1:79" s="1191" customFormat="1" ht="13.8" thickBot="1">
      <c r="A13" s="1784"/>
      <c r="B13" s="1785"/>
      <c r="C13" s="1764"/>
      <c r="D13" s="1861" t="s">
        <v>21</v>
      </c>
      <c r="E13" s="1862"/>
      <c r="F13" s="1862"/>
      <c r="G13" s="1863"/>
      <c r="H13" s="1852">
        <v>3</v>
      </c>
      <c r="I13" s="1853"/>
      <c r="J13" s="1854"/>
      <c r="K13" s="1852">
        <v>3</v>
      </c>
      <c r="L13" s="1853"/>
      <c r="M13" s="1854"/>
      <c r="N13" s="1852">
        <v>3</v>
      </c>
      <c r="O13" s="1853"/>
      <c r="P13" s="1854"/>
      <c r="Q13" s="1852">
        <v>3</v>
      </c>
      <c r="R13" s="1853"/>
      <c r="S13" s="1854"/>
      <c r="T13" s="1852">
        <v>3</v>
      </c>
      <c r="U13" s="1853"/>
      <c r="V13" s="1854"/>
      <c r="W13" s="1852">
        <v>3</v>
      </c>
      <c r="X13" s="1853"/>
      <c r="Y13" s="1854"/>
      <c r="Z13" s="1852">
        <v>3</v>
      </c>
      <c r="AA13" s="1853"/>
      <c r="AB13" s="1854"/>
      <c r="AC13" s="1852">
        <v>3</v>
      </c>
      <c r="AD13" s="1853"/>
      <c r="AE13" s="1854"/>
      <c r="AF13" s="1852">
        <v>3</v>
      </c>
      <c r="AG13" s="1853"/>
      <c r="AH13" s="1854"/>
      <c r="AI13" s="1852">
        <v>3</v>
      </c>
      <c r="AJ13" s="1853"/>
      <c r="AK13" s="1854"/>
      <c r="AL13" s="1852">
        <v>3</v>
      </c>
      <c r="AM13" s="1853"/>
      <c r="AN13" s="1854"/>
      <c r="AO13" s="1852">
        <v>3</v>
      </c>
      <c r="AP13" s="1853"/>
      <c r="AQ13" s="1854"/>
      <c r="AR13" s="1852">
        <v>3</v>
      </c>
      <c r="AS13" s="1853"/>
      <c r="AT13" s="1854"/>
      <c r="AU13" s="1852">
        <v>3</v>
      </c>
      <c r="AV13" s="1853"/>
      <c r="AW13" s="1854"/>
      <c r="AX13" s="1852">
        <v>3</v>
      </c>
      <c r="AY13" s="1853"/>
      <c r="AZ13" s="1854"/>
      <c r="BA13" s="1852">
        <v>3</v>
      </c>
      <c r="BB13" s="1853"/>
      <c r="BC13" s="1854"/>
      <c r="BD13" s="1852">
        <v>3</v>
      </c>
      <c r="BE13" s="1853"/>
      <c r="BF13" s="1854"/>
      <c r="BG13" s="1852">
        <v>9</v>
      </c>
      <c r="BH13" s="1853"/>
      <c r="BI13" s="1854"/>
      <c r="BJ13" s="1852">
        <v>9</v>
      </c>
      <c r="BK13" s="1853"/>
      <c r="BL13" s="1854"/>
      <c r="BM13" s="1852">
        <v>3</v>
      </c>
      <c r="BN13" s="1853"/>
      <c r="BO13" s="1854"/>
      <c r="BP13" s="1852">
        <v>3</v>
      </c>
      <c r="BQ13" s="1853"/>
      <c r="BR13" s="1854"/>
      <c r="BS13" s="1852">
        <v>3</v>
      </c>
      <c r="BT13" s="1853"/>
      <c r="BU13" s="1854"/>
      <c r="BV13" s="1852">
        <v>3</v>
      </c>
      <c r="BW13" s="1853"/>
      <c r="BX13" s="1854"/>
      <c r="BY13" s="1852">
        <v>3</v>
      </c>
      <c r="BZ13" s="1853"/>
      <c r="CA13" s="1854"/>
    </row>
    <row r="14" spans="1:79" s="1191" customFormat="1">
      <c r="A14" s="1727" t="s">
        <v>24</v>
      </c>
      <c r="B14" s="1728"/>
      <c r="C14" s="1762">
        <v>6.3</v>
      </c>
      <c r="D14" s="1727" t="s">
        <v>18</v>
      </c>
      <c r="E14" s="1728"/>
      <c r="F14" s="1868" t="s">
        <v>17</v>
      </c>
      <c r="G14" s="1869"/>
      <c r="H14" s="1459" t="s">
        <v>185</v>
      </c>
      <c r="I14" s="1458" t="s">
        <v>185</v>
      </c>
      <c r="J14" s="1457" t="s">
        <v>185</v>
      </c>
      <c r="K14" s="1459" t="s">
        <v>185</v>
      </c>
      <c r="L14" s="1458" t="s">
        <v>185</v>
      </c>
      <c r="M14" s="1457" t="s">
        <v>185</v>
      </c>
      <c r="N14" s="1459" t="s">
        <v>185</v>
      </c>
      <c r="O14" s="1458" t="s">
        <v>185</v>
      </c>
      <c r="P14" s="1457" t="s">
        <v>185</v>
      </c>
      <c r="Q14" s="1459" t="s">
        <v>185</v>
      </c>
      <c r="R14" s="1458" t="s">
        <v>185</v>
      </c>
      <c r="S14" s="1457" t="s">
        <v>185</v>
      </c>
      <c r="T14" s="1459" t="s">
        <v>185</v>
      </c>
      <c r="U14" s="1458" t="s">
        <v>185</v>
      </c>
      <c r="V14" s="1457" t="s">
        <v>185</v>
      </c>
      <c r="W14" s="1459" t="s">
        <v>185</v>
      </c>
      <c r="X14" s="1458" t="s">
        <v>185</v>
      </c>
      <c r="Y14" s="1457" t="s">
        <v>185</v>
      </c>
      <c r="Z14" s="1459" t="s">
        <v>185</v>
      </c>
      <c r="AA14" s="1458" t="s">
        <v>185</v>
      </c>
      <c r="AB14" s="1457" t="s">
        <v>185</v>
      </c>
      <c r="AC14" s="1459" t="s">
        <v>185</v>
      </c>
      <c r="AD14" s="1458" t="s">
        <v>185</v>
      </c>
      <c r="AE14" s="1457" t="s">
        <v>185</v>
      </c>
      <c r="AF14" s="1459" t="s">
        <v>185</v>
      </c>
      <c r="AG14" s="1458" t="s">
        <v>185</v>
      </c>
      <c r="AH14" s="1457" t="s">
        <v>185</v>
      </c>
      <c r="AI14" s="1459" t="s">
        <v>185</v>
      </c>
      <c r="AJ14" s="1458" t="s">
        <v>185</v>
      </c>
      <c r="AK14" s="1457" t="s">
        <v>185</v>
      </c>
      <c r="AL14" s="1459" t="s">
        <v>185</v>
      </c>
      <c r="AM14" s="1458" t="s">
        <v>185</v>
      </c>
      <c r="AN14" s="1457" t="s">
        <v>185</v>
      </c>
      <c r="AO14" s="1459" t="s">
        <v>185</v>
      </c>
      <c r="AP14" s="1458" t="s">
        <v>185</v>
      </c>
      <c r="AQ14" s="1457" t="s">
        <v>185</v>
      </c>
      <c r="AR14" s="1459" t="s">
        <v>185</v>
      </c>
      <c r="AS14" s="1458" t="s">
        <v>185</v>
      </c>
      <c r="AT14" s="1457" t="s">
        <v>185</v>
      </c>
      <c r="AU14" s="1459" t="s">
        <v>185</v>
      </c>
      <c r="AV14" s="1458" t="s">
        <v>185</v>
      </c>
      <c r="AW14" s="1457" t="s">
        <v>185</v>
      </c>
      <c r="AX14" s="1459" t="s">
        <v>185</v>
      </c>
      <c r="AY14" s="1458" t="s">
        <v>185</v>
      </c>
      <c r="AZ14" s="1457" t="s">
        <v>185</v>
      </c>
      <c r="BA14" s="1459" t="s">
        <v>185</v>
      </c>
      <c r="BB14" s="1458" t="s">
        <v>185</v>
      </c>
      <c r="BC14" s="1457" t="s">
        <v>185</v>
      </c>
      <c r="BD14" s="1459" t="s">
        <v>185</v>
      </c>
      <c r="BE14" s="1458" t="s">
        <v>185</v>
      </c>
      <c r="BF14" s="1457" t="s">
        <v>185</v>
      </c>
      <c r="BG14" s="1459" t="s">
        <v>185</v>
      </c>
      <c r="BH14" s="1458" t="s">
        <v>185</v>
      </c>
      <c r="BI14" s="1457" t="s">
        <v>185</v>
      </c>
      <c r="BJ14" s="1459" t="s">
        <v>185</v>
      </c>
      <c r="BK14" s="1458" t="s">
        <v>185</v>
      </c>
      <c r="BL14" s="1457" t="s">
        <v>185</v>
      </c>
      <c r="BM14" s="1459" t="s">
        <v>185</v>
      </c>
      <c r="BN14" s="1458" t="s">
        <v>185</v>
      </c>
      <c r="BO14" s="1457" t="s">
        <v>185</v>
      </c>
      <c r="BP14" s="1459" t="s">
        <v>185</v>
      </c>
      <c r="BQ14" s="1458" t="s">
        <v>185</v>
      </c>
      <c r="BR14" s="1457" t="s">
        <v>185</v>
      </c>
      <c r="BS14" s="1459" t="s">
        <v>185</v>
      </c>
      <c r="BT14" s="1458" t="s">
        <v>185</v>
      </c>
      <c r="BU14" s="1457" t="s">
        <v>185</v>
      </c>
      <c r="BV14" s="1459" t="s">
        <v>185</v>
      </c>
      <c r="BW14" s="1458" t="s">
        <v>185</v>
      </c>
      <c r="BX14" s="1457" t="s">
        <v>185</v>
      </c>
      <c r="BY14" s="1459" t="s">
        <v>185</v>
      </c>
      <c r="BZ14" s="1458" t="s">
        <v>185</v>
      </c>
      <c r="CA14" s="1457" t="s">
        <v>185</v>
      </c>
    </row>
    <row r="15" spans="1:79" s="1191" customFormat="1">
      <c r="A15" s="1758"/>
      <c r="B15" s="1759"/>
      <c r="C15" s="1763"/>
      <c r="D15" s="1758"/>
      <c r="E15" s="1759"/>
      <c r="F15" s="1866" t="s">
        <v>19</v>
      </c>
      <c r="G15" s="1867"/>
      <c r="H15" s="1193">
        <v>66.989999999999995</v>
      </c>
      <c r="I15" s="1322">
        <v>1.1248799999999999</v>
      </c>
      <c r="J15" s="1321">
        <v>0.16584000000000002</v>
      </c>
      <c r="K15" s="1193">
        <v>66.81</v>
      </c>
      <c r="L15" s="1322">
        <v>1.12168</v>
      </c>
      <c r="M15" s="1321">
        <v>0.16703999999999999</v>
      </c>
      <c r="N15" s="1193">
        <v>67.06</v>
      </c>
      <c r="O15" s="1322">
        <v>1.126112</v>
      </c>
      <c r="P15" s="1321">
        <v>0.16608000000000001</v>
      </c>
      <c r="Q15" s="1193">
        <v>69.42</v>
      </c>
      <c r="R15" s="1322">
        <v>1.16648</v>
      </c>
      <c r="S15" s="1321">
        <v>0.167072</v>
      </c>
      <c r="T15" s="1193">
        <v>74.72</v>
      </c>
      <c r="U15" s="1322">
        <v>1.2444799999999998</v>
      </c>
      <c r="V15" s="1321">
        <v>0.16464000000000001</v>
      </c>
      <c r="W15" s="1193">
        <v>84.98</v>
      </c>
      <c r="X15" s="1322">
        <v>1.418112</v>
      </c>
      <c r="Y15" s="1321">
        <v>0.16544</v>
      </c>
      <c r="Z15" s="1193">
        <v>88.01</v>
      </c>
      <c r="AA15" s="1322">
        <v>1.4700799999999998</v>
      </c>
      <c r="AB15" s="1321">
        <v>0.15823999999999999</v>
      </c>
      <c r="AC15" s="1193">
        <v>88.24</v>
      </c>
      <c r="AD15" s="1322">
        <v>1.4769119999999998</v>
      </c>
      <c r="AE15" s="1321">
        <v>0.128944</v>
      </c>
      <c r="AF15" s="1193">
        <v>86.92</v>
      </c>
      <c r="AG15" s="1322">
        <v>1.4548799999999997</v>
      </c>
      <c r="AH15" s="1321">
        <v>0.12620799999999999</v>
      </c>
      <c r="AI15" s="1193">
        <v>86.97</v>
      </c>
      <c r="AJ15" s="1322">
        <v>1.454912</v>
      </c>
      <c r="AK15" s="1321">
        <v>0.13424</v>
      </c>
      <c r="AL15" s="1193">
        <v>86.17</v>
      </c>
      <c r="AM15" s="1322">
        <v>1.4416799999999999</v>
      </c>
      <c r="AN15" s="1321">
        <v>0.13144</v>
      </c>
      <c r="AO15" s="1193">
        <v>84.67</v>
      </c>
      <c r="AP15" s="1322">
        <v>1.41648</v>
      </c>
      <c r="AQ15" s="1321">
        <v>0.13064000000000001</v>
      </c>
      <c r="AR15" s="1193">
        <v>86.08</v>
      </c>
      <c r="AS15" s="1322">
        <v>1.4400799999999998</v>
      </c>
      <c r="AT15" s="1321">
        <v>0.13337599999999999</v>
      </c>
      <c r="AU15" s="1193">
        <v>89.6</v>
      </c>
      <c r="AV15" s="1322">
        <v>1.4977120000000002</v>
      </c>
      <c r="AW15" s="1321">
        <v>0.15097599999999997</v>
      </c>
      <c r="AX15" s="1193">
        <v>95.61</v>
      </c>
      <c r="AY15" s="1322">
        <v>1.5772799999999998</v>
      </c>
      <c r="AZ15" s="1321">
        <v>0.19903999999999999</v>
      </c>
      <c r="BA15" s="1193">
        <v>94.79</v>
      </c>
      <c r="BB15" s="1322">
        <v>1.5637119999999998</v>
      </c>
      <c r="BC15" s="1321">
        <v>0.19704000000000002</v>
      </c>
      <c r="BD15" s="1193">
        <v>95.07</v>
      </c>
      <c r="BE15" s="1322">
        <v>1.57128</v>
      </c>
      <c r="BF15" s="1321">
        <v>0.17383999999999999</v>
      </c>
      <c r="BG15" s="1193">
        <v>94.15</v>
      </c>
      <c r="BH15" s="1322">
        <v>1.5561119999999999</v>
      </c>
      <c r="BI15" s="1321">
        <v>0.171872</v>
      </c>
      <c r="BJ15" s="1193">
        <v>93.3</v>
      </c>
      <c r="BK15" s="1322">
        <v>1.5416799999999999</v>
      </c>
      <c r="BL15" s="1321">
        <v>0.17270400000000002</v>
      </c>
      <c r="BM15" s="1193">
        <v>91.92</v>
      </c>
      <c r="BN15" s="1322">
        <v>1.5185120000000001</v>
      </c>
      <c r="BO15" s="1321">
        <v>0.17347200000000002</v>
      </c>
      <c r="BP15" s="1193">
        <v>86.07</v>
      </c>
      <c r="BQ15" s="1322">
        <v>1.4360799999999998</v>
      </c>
      <c r="BR15" s="1321">
        <v>0.169104</v>
      </c>
      <c r="BS15" s="1193">
        <v>80.25</v>
      </c>
      <c r="BT15" s="1322">
        <v>1.3373120000000001</v>
      </c>
      <c r="BU15" s="1321">
        <v>0.17183999999999999</v>
      </c>
      <c r="BV15" s="1193">
        <v>75.39</v>
      </c>
      <c r="BW15" s="1322">
        <v>1.2684799999999998</v>
      </c>
      <c r="BX15" s="1321">
        <v>0.16950400000000002</v>
      </c>
      <c r="BY15" s="1193">
        <v>72.260000000000005</v>
      </c>
      <c r="BZ15" s="1322">
        <v>1.2149119999999998</v>
      </c>
      <c r="CA15" s="1321">
        <v>0.16824</v>
      </c>
    </row>
    <row r="16" spans="1:79" ht="13.8" thickBot="1">
      <c r="A16" s="1758"/>
      <c r="B16" s="1759"/>
      <c r="C16" s="1763"/>
      <c r="D16" s="1729"/>
      <c r="E16" s="1730"/>
      <c r="F16" s="1744"/>
      <c r="G16" s="1746"/>
      <c r="H16" s="1110" t="s">
        <v>185</v>
      </c>
      <c r="I16" s="1109" t="s">
        <v>185</v>
      </c>
      <c r="J16" s="1108" t="s">
        <v>185</v>
      </c>
      <c r="K16" s="1110" t="s">
        <v>185</v>
      </c>
      <c r="L16" s="1109" t="s">
        <v>185</v>
      </c>
      <c r="M16" s="1108" t="s">
        <v>185</v>
      </c>
      <c r="N16" s="1110" t="s">
        <v>185</v>
      </c>
      <c r="O16" s="1109" t="s">
        <v>185</v>
      </c>
      <c r="P16" s="1108" t="s">
        <v>185</v>
      </c>
      <c r="Q16" s="1110" t="s">
        <v>185</v>
      </c>
      <c r="R16" s="1109" t="s">
        <v>185</v>
      </c>
      <c r="S16" s="1108" t="s">
        <v>185</v>
      </c>
      <c r="T16" s="1110" t="s">
        <v>185</v>
      </c>
      <c r="U16" s="1109" t="s">
        <v>185</v>
      </c>
      <c r="V16" s="1108" t="s">
        <v>185</v>
      </c>
      <c r="W16" s="1110" t="s">
        <v>185</v>
      </c>
      <c r="X16" s="1109" t="s">
        <v>185</v>
      </c>
      <c r="Y16" s="1108" t="s">
        <v>185</v>
      </c>
      <c r="Z16" s="1110" t="s">
        <v>185</v>
      </c>
      <c r="AA16" s="1109" t="s">
        <v>185</v>
      </c>
      <c r="AB16" s="1108" t="s">
        <v>185</v>
      </c>
      <c r="AC16" s="1110" t="s">
        <v>185</v>
      </c>
      <c r="AD16" s="1109" t="s">
        <v>185</v>
      </c>
      <c r="AE16" s="1108" t="s">
        <v>185</v>
      </c>
      <c r="AF16" s="1110" t="s">
        <v>185</v>
      </c>
      <c r="AG16" s="1109" t="s">
        <v>185</v>
      </c>
      <c r="AH16" s="1108" t="s">
        <v>185</v>
      </c>
      <c r="AI16" s="1110" t="s">
        <v>185</v>
      </c>
      <c r="AJ16" s="1109" t="s">
        <v>185</v>
      </c>
      <c r="AK16" s="1108" t="s">
        <v>185</v>
      </c>
      <c r="AL16" s="1110" t="s">
        <v>185</v>
      </c>
      <c r="AM16" s="1109" t="s">
        <v>185</v>
      </c>
      <c r="AN16" s="1108" t="s">
        <v>185</v>
      </c>
      <c r="AO16" s="1110" t="s">
        <v>185</v>
      </c>
      <c r="AP16" s="1109" t="s">
        <v>185</v>
      </c>
      <c r="AQ16" s="1108" t="s">
        <v>185</v>
      </c>
      <c r="AR16" s="1110" t="s">
        <v>185</v>
      </c>
      <c r="AS16" s="1109" t="s">
        <v>185</v>
      </c>
      <c r="AT16" s="1108" t="s">
        <v>185</v>
      </c>
      <c r="AU16" s="1110" t="s">
        <v>185</v>
      </c>
      <c r="AV16" s="1109" t="s">
        <v>185</v>
      </c>
      <c r="AW16" s="1108" t="s">
        <v>185</v>
      </c>
      <c r="AX16" s="1110" t="s">
        <v>185</v>
      </c>
      <c r="AY16" s="1109" t="s">
        <v>185</v>
      </c>
      <c r="AZ16" s="1108" t="s">
        <v>185</v>
      </c>
      <c r="BA16" s="1110" t="s">
        <v>185</v>
      </c>
      <c r="BB16" s="1109" t="s">
        <v>185</v>
      </c>
      <c r="BC16" s="1108" t="s">
        <v>185</v>
      </c>
      <c r="BD16" s="1110" t="s">
        <v>185</v>
      </c>
      <c r="BE16" s="1109" t="s">
        <v>185</v>
      </c>
      <c r="BF16" s="1108" t="s">
        <v>185</v>
      </c>
      <c r="BG16" s="1110" t="s">
        <v>185</v>
      </c>
      <c r="BH16" s="1109" t="s">
        <v>185</v>
      </c>
      <c r="BI16" s="1108" t="s">
        <v>185</v>
      </c>
      <c r="BJ16" s="1110" t="s">
        <v>185</v>
      </c>
      <c r="BK16" s="1109" t="s">
        <v>185</v>
      </c>
      <c r="BL16" s="1108" t="s">
        <v>185</v>
      </c>
      <c r="BM16" s="1110" t="s">
        <v>185</v>
      </c>
      <c r="BN16" s="1109" t="s">
        <v>185</v>
      </c>
      <c r="BO16" s="1108" t="s">
        <v>185</v>
      </c>
      <c r="BP16" s="1110" t="s">
        <v>185</v>
      </c>
      <c r="BQ16" s="1109" t="s">
        <v>185</v>
      </c>
      <c r="BR16" s="1108" t="s">
        <v>185</v>
      </c>
      <c r="BS16" s="1110" t="s">
        <v>185</v>
      </c>
      <c r="BT16" s="1109" t="s">
        <v>185</v>
      </c>
      <c r="BU16" s="1108" t="s">
        <v>185</v>
      </c>
      <c r="BV16" s="1110" t="s">
        <v>185</v>
      </c>
      <c r="BW16" s="1109" t="s">
        <v>185</v>
      </c>
      <c r="BX16" s="1108" t="s">
        <v>185</v>
      </c>
      <c r="BY16" s="1110" t="s">
        <v>185</v>
      </c>
      <c r="BZ16" s="1109" t="s">
        <v>185</v>
      </c>
      <c r="CA16" s="1108" t="s">
        <v>185</v>
      </c>
    </row>
    <row r="17" spans="1:88" s="1191" customFormat="1">
      <c r="A17" s="1758"/>
      <c r="B17" s="1759"/>
      <c r="C17" s="1763"/>
      <c r="D17" s="1727" t="s">
        <v>22</v>
      </c>
      <c r="E17" s="1728"/>
      <c r="F17" s="1868" t="s">
        <v>17</v>
      </c>
      <c r="G17" s="1869"/>
      <c r="H17" s="1858">
        <v>119</v>
      </c>
      <c r="I17" s="1859"/>
      <c r="J17" s="1860"/>
      <c r="K17" s="1858">
        <v>119</v>
      </c>
      <c r="L17" s="1859"/>
      <c r="M17" s="1860"/>
      <c r="N17" s="1858">
        <v>119</v>
      </c>
      <c r="O17" s="1859"/>
      <c r="P17" s="1860"/>
      <c r="Q17" s="1858">
        <v>119</v>
      </c>
      <c r="R17" s="1859"/>
      <c r="S17" s="1860"/>
      <c r="T17" s="1858">
        <v>118</v>
      </c>
      <c r="U17" s="1859"/>
      <c r="V17" s="1860"/>
      <c r="W17" s="1858">
        <v>118</v>
      </c>
      <c r="X17" s="1859"/>
      <c r="Y17" s="1860"/>
      <c r="Z17" s="1858">
        <v>118</v>
      </c>
      <c r="AA17" s="1859"/>
      <c r="AB17" s="1860"/>
      <c r="AC17" s="1858">
        <v>118</v>
      </c>
      <c r="AD17" s="1859"/>
      <c r="AE17" s="1860"/>
      <c r="AF17" s="1858">
        <v>117</v>
      </c>
      <c r="AG17" s="1859"/>
      <c r="AH17" s="1860"/>
      <c r="AI17" s="1858">
        <v>117</v>
      </c>
      <c r="AJ17" s="1859"/>
      <c r="AK17" s="1860"/>
      <c r="AL17" s="1858">
        <v>118</v>
      </c>
      <c r="AM17" s="1859"/>
      <c r="AN17" s="1860"/>
      <c r="AO17" s="1858">
        <v>118</v>
      </c>
      <c r="AP17" s="1859"/>
      <c r="AQ17" s="1860"/>
      <c r="AR17" s="1858">
        <v>118</v>
      </c>
      <c r="AS17" s="1859"/>
      <c r="AT17" s="1860"/>
      <c r="AU17" s="1858">
        <v>118</v>
      </c>
      <c r="AV17" s="1859"/>
      <c r="AW17" s="1860"/>
      <c r="AX17" s="1858">
        <v>117</v>
      </c>
      <c r="AY17" s="1859"/>
      <c r="AZ17" s="1860"/>
      <c r="BA17" s="1858">
        <v>117</v>
      </c>
      <c r="BB17" s="1859"/>
      <c r="BC17" s="1860"/>
      <c r="BD17" s="1858">
        <v>117</v>
      </c>
      <c r="BE17" s="1859"/>
      <c r="BF17" s="1860"/>
      <c r="BG17" s="1858">
        <v>117</v>
      </c>
      <c r="BH17" s="1859"/>
      <c r="BI17" s="1860"/>
      <c r="BJ17" s="1858">
        <v>117</v>
      </c>
      <c r="BK17" s="1859"/>
      <c r="BL17" s="1860"/>
      <c r="BM17" s="1858">
        <v>118</v>
      </c>
      <c r="BN17" s="1859"/>
      <c r="BO17" s="1860"/>
      <c r="BP17" s="1858">
        <v>118</v>
      </c>
      <c r="BQ17" s="1859"/>
      <c r="BR17" s="1860"/>
      <c r="BS17" s="1858">
        <v>118</v>
      </c>
      <c r="BT17" s="1859"/>
      <c r="BU17" s="1860"/>
      <c r="BV17" s="1858">
        <v>119</v>
      </c>
      <c r="BW17" s="1859"/>
      <c r="BX17" s="1860"/>
      <c r="BY17" s="1858">
        <v>119</v>
      </c>
      <c r="BZ17" s="1859"/>
      <c r="CA17" s="1860"/>
    </row>
    <row r="18" spans="1:88" s="1191" customFormat="1">
      <c r="A18" s="1758"/>
      <c r="B18" s="1759"/>
      <c r="C18" s="1763"/>
      <c r="D18" s="1758"/>
      <c r="E18" s="1759"/>
      <c r="F18" s="1866" t="s">
        <v>19</v>
      </c>
      <c r="G18" s="1867"/>
      <c r="H18" s="1855">
        <v>9.8000000000000007</v>
      </c>
      <c r="I18" s="1856"/>
      <c r="J18" s="1857"/>
      <c r="K18" s="1855">
        <v>9.8000000000000007</v>
      </c>
      <c r="L18" s="1856"/>
      <c r="M18" s="1857"/>
      <c r="N18" s="1855">
        <v>9.8000000000000007</v>
      </c>
      <c r="O18" s="1856"/>
      <c r="P18" s="1857"/>
      <c r="Q18" s="1855">
        <v>9.8000000000000007</v>
      </c>
      <c r="R18" s="1856"/>
      <c r="S18" s="1857"/>
      <c r="T18" s="1855">
        <v>9.6999999999999993</v>
      </c>
      <c r="U18" s="1856"/>
      <c r="V18" s="1857"/>
      <c r="W18" s="1855">
        <v>9.6999999999999993</v>
      </c>
      <c r="X18" s="1856"/>
      <c r="Y18" s="1857"/>
      <c r="Z18" s="1855">
        <v>9.6999999999999993</v>
      </c>
      <c r="AA18" s="1856"/>
      <c r="AB18" s="1857"/>
      <c r="AC18" s="1855">
        <v>9.6999999999999993</v>
      </c>
      <c r="AD18" s="1856"/>
      <c r="AE18" s="1857"/>
      <c r="AF18" s="1855">
        <v>9.6999999999999993</v>
      </c>
      <c r="AG18" s="1856"/>
      <c r="AH18" s="1857"/>
      <c r="AI18" s="1855">
        <v>9.6999999999999993</v>
      </c>
      <c r="AJ18" s="1856"/>
      <c r="AK18" s="1857"/>
      <c r="AL18" s="1855">
        <v>9.6999999999999993</v>
      </c>
      <c r="AM18" s="1856"/>
      <c r="AN18" s="1857"/>
      <c r="AO18" s="1855">
        <v>9.6999999999999993</v>
      </c>
      <c r="AP18" s="1856"/>
      <c r="AQ18" s="1857"/>
      <c r="AR18" s="1855">
        <v>9.6999999999999993</v>
      </c>
      <c r="AS18" s="1856"/>
      <c r="AT18" s="1857"/>
      <c r="AU18" s="1855">
        <v>9.6999999999999993</v>
      </c>
      <c r="AV18" s="1856"/>
      <c r="AW18" s="1857"/>
      <c r="AX18" s="1855">
        <v>9.6</v>
      </c>
      <c r="AY18" s="1856"/>
      <c r="AZ18" s="1857"/>
      <c r="BA18" s="1855">
        <v>9.6</v>
      </c>
      <c r="BB18" s="1856"/>
      <c r="BC18" s="1857"/>
      <c r="BD18" s="1855">
        <v>9.6</v>
      </c>
      <c r="BE18" s="1856"/>
      <c r="BF18" s="1857"/>
      <c r="BG18" s="1855">
        <v>9.6</v>
      </c>
      <c r="BH18" s="1856"/>
      <c r="BI18" s="1857"/>
      <c r="BJ18" s="1855">
        <v>9.6</v>
      </c>
      <c r="BK18" s="1856"/>
      <c r="BL18" s="1857"/>
      <c r="BM18" s="1855">
        <v>9.6</v>
      </c>
      <c r="BN18" s="1856"/>
      <c r="BO18" s="1857"/>
      <c r="BP18" s="1855">
        <v>9.6999999999999993</v>
      </c>
      <c r="BQ18" s="1856"/>
      <c r="BR18" s="1857"/>
      <c r="BS18" s="1855">
        <v>9.6999999999999993</v>
      </c>
      <c r="BT18" s="1856"/>
      <c r="BU18" s="1857"/>
      <c r="BV18" s="1855">
        <v>9.8000000000000007</v>
      </c>
      <c r="BW18" s="1856"/>
      <c r="BX18" s="1857"/>
      <c r="BY18" s="1855">
        <v>9.8000000000000007</v>
      </c>
      <c r="BZ18" s="1856"/>
      <c r="CA18" s="1857"/>
    </row>
    <row r="19" spans="1:88" ht="13.8" thickBot="1">
      <c r="A19" s="1758"/>
      <c r="B19" s="1759"/>
      <c r="C19" s="1763"/>
      <c r="D19" s="1729"/>
      <c r="E19" s="1730"/>
      <c r="F19" s="1744"/>
      <c r="G19" s="1746"/>
      <c r="H19" s="1744" t="s">
        <v>185</v>
      </c>
      <c r="I19" s="1745"/>
      <c r="J19" s="1746"/>
      <c r="K19" s="1744" t="s">
        <v>185</v>
      </c>
      <c r="L19" s="1745"/>
      <c r="M19" s="1746"/>
      <c r="N19" s="1744" t="s">
        <v>185</v>
      </c>
      <c r="O19" s="1745"/>
      <c r="P19" s="1746"/>
      <c r="Q19" s="1744" t="s">
        <v>185</v>
      </c>
      <c r="R19" s="1745"/>
      <c r="S19" s="1746"/>
      <c r="T19" s="1744" t="s">
        <v>185</v>
      </c>
      <c r="U19" s="1745"/>
      <c r="V19" s="1746"/>
      <c r="W19" s="1744" t="s">
        <v>185</v>
      </c>
      <c r="X19" s="1745"/>
      <c r="Y19" s="1746"/>
      <c r="Z19" s="1744" t="s">
        <v>185</v>
      </c>
      <c r="AA19" s="1745"/>
      <c r="AB19" s="1746"/>
      <c r="AC19" s="1744" t="s">
        <v>185</v>
      </c>
      <c r="AD19" s="1745"/>
      <c r="AE19" s="1746"/>
      <c r="AF19" s="1744" t="s">
        <v>185</v>
      </c>
      <c r="AG19" s="1745"/>
      <c r="AH19" s="1746"/>
      <c r="AI19" s="1744" t="s">
        <v>185</v>
      </c>
      <c r="AJ19" s="1745"/>
      <c r="AK19" s="1746"/>
      <c r="AL19" s="1744" t="s">
        <v>185</v>
      </c>
      <c r="AM19" s="1745"/>
      <c r="AN19" s="1746"/>
      <c r="AO19" s="1744" t="s">
        <v>185</v>
      </c>
      <c r="AP19" s="1745"/>
      <c r="AQ19" s="1746"/>
      <c r="AR19" s="1744" t="s">
        <v>185</v>
      </c>
      <c r="AS19" s="1745"/>
      <c r="AT19" s="1746"/>
      <c r="AU19" s="1744" t="s">
        <v>185</v>
      </c>
      <c r="AV19" s="1745"/>
      <c r="AW19" s="1746"/>
      <c r="AX19" s="1744" t="s">
        <v>185</v>
      </c>
      <c r="AY19" s="1745"/>
      <c r="AZ19" s="1746"/>
      <c r="BA19" s="1744" t="s">
        <v>185</v>
      </c>
      <c r="BB19" s="1745"/>
      <c r="BC19" s="1746"/>
      <c r="BD19" s="1744" t="s">
        <v>185</v>
      </c>
      <c r="BE19" s="1745"/>
      <c r="BF19" s="1746"/>
      <c r="BG19" s="1744" t="s">
        <v>185</v>
      </c>
      <c r="BH19" s="1745"/>
      <c r="BI19" s="1746"/>
      <c r="BJ19" s="1744" t="s">
        <v>185</v>
      </c>
      <c r="BK19" s="1745"/>
      <c r="BL19" s="1746"/>
      <c r="BM19" s="1744" t="s">
        <v>185</v>
      </c>
      <c r="BN19" s="1745"/>
      <c r="BO19" s="1746"/>
      <c r="BP19" s="1744" t="s">
        <v>185</v>
      </c>
      <c r="BQ19" s="1745"/>
      <c r="BR19" s="1746"/>
      <c r="BS19" s="1744" t="s">
        <v>185</v>
      </c>
      <c r="BT19" s="1745"/>
      <c r="BU19" s="1746"/>
      <c r="BV19" s="1744" t="s">
        <v>185</v>
      </c>
      <c r="BW19" s="1745"/>
      <c r="BX19" s="1746"/>
      <c r="BY19" s="1744" t="s">
        <v>185</v>
      </c>
      <c r="BZ19" s="1745"/>
      <c r="CA19" s="1746"/>
    </row>
    <row r="20" spans="1:88" ht="13.8" thickBot="1">
      <c r="A20" s="1729"/>
      <c r="B20" s="1730"/>
      <c r="C20" s="1764"/>
      <c r="D20" s="1747" t="s">
        <v>21</v>
      </c>
      <c r="E20" s="1748"/>
      <c r="F20" s="1748"/>
      <c r="G20" s="1749"/>
      <c r="H20" s="1852">
        <v>3</v>
      </c>
      <c r="I20" s="1853"/>
      <c r="J20" s="1854"/>
      <c r="K20" s="1852">
        <v>3</v>
      </c>
      <c r="L20" s="1853"/>
      <c r="M20" s="1854"/>
      <c r="N20" s="1852">
        <v>3</v>
      </c>
      <c r="O20" s="1853"/>
      <c r="P20" s="1854"/>
      <c r="Q20" s="1852">
        <v>3</v>
      </c>
      <c r="R20" s="1853"/>
      <c r="S20" s="1854"/>
      <c r="T20" s="1852">
        <v>3</v>
      </c>
      <c r="U20" s="1853"/>
      <c r="V20" s="1854"/>
      <c r="W20" s="1852">
        <v>3</v>
      </c>
      <c r="X20" s="1853"/>
      <c r="Y20" s="1854"/>
      <c r="Z20" s="1852">
        <v>3</v>
      </c>
      <c r="AA20" s="1853"/>
      <c r="AB20" s="1854"/>
      <c r="AC20" s="1852">
        <v>3</v>
      </c>
      <c r="AD20" s="1853"/>
      <c r="AE20" s="1854"/>
      <c r="AF20" s="1852">
        <v>3</v>
      </c>
      <c r="AG20" s="1853"/>
      <c r="AH20" s="1854"/>
      <c r="AI20" s="1852">
        <v>3</v>
      </c>
      <c r="AJ20" s="1853"/>
      <c r="AK20" s="1854"/>
      <c r="AL20" s="1852">
        <v>3</v>
      </c>
      <c r="AM20" s="1853"/>
      <c r="AN20" s="1854"/>
      <c r="AO20" s="1852">
        <v>3</v>
      </c>
      <c r="AP20" s="1853"/>
      <c r="AQ20" s="1854"/>
      <c r="AR20" s="1852">
        <v>3</v>
      </c>
      <c r="AS20" s="1853"/>
      <c r="AT20" s="1854"/>
      <c r="AU20" s="1852">
        <v>3</v>
      </c>
      <c r="AV20" s="1853"/>
      <c r="AW20" s="1854"/>
      <c r="AX20" s="1852">
        <v>3</v>
      </c>
      <c r="AY20" s="1853"/>
      <c r="AZ20" s="1854"/>
      <c r="BA20" s="1852">
        <v>3</v>
      </c>
      <c r="BB20" s="1853"/>
      <c r="BC20" s="1854"/>
      <c r="BD20" s="1852">
        <v>3</v>
      </c>
      <c r="BE20" s="1853"/>
      <c r="BF20" s="1854"/>
      <c r="BG20" s="1852">
        <v>3</v>
      </c>
      <c r="BH20" s="1853"/>
      <c r="BI20" s="1854"/>
      <c r="BJ20" s="1852">
        <v>3</v>
      </c>
      <c r="BK20" s="1853"/>
      <c r="BL20" s="1854"/>
      <c r="BM20" s="1852">
        <v>3</v>
      </c>
      <c r="BN20" s="1853"/>
      <c r="BO20" s="1854"/>
      <c r="BP20" s="1852">
        <v>3</v>
      </c>
      <c r="BQ20" s="1853"/>
      <c r="BR20" s="1854"/>
      <c r="BS20" s="1852">
        <v>3</v>
      </c>
      <c r="BT20" s="1853"/>
      <c r="BU20" s="1854"/>
      <c r="BV20" s="1852">
        <v>3</v>
      </c>
      <c r="BW20" s="1853"/>
      <c r="BX20" s="1854"/>
      <c r="BY20" s="1852">
        <v>3</v>
      </c>
      <c r="BZ20" s="1853"/>
      <c r="CA20" s="1854"/>
    </row>
    <row r="21" spans="1:88" s="1227" customFormat="1">
      <c r="A21" s="1807" t="s">
        <v>48</v>
      </c>
      <c r="B21" s="1808"/>
      <c r="C21" s="1811"/>
      <c r="D21" s="1803" t="s">
        <v>18</v>
      </c>
      <c r="E21" s="1804"/>
      <c r="F21" s="1797"/>
      <c r="G21" s="1798"/>
      <c r="H21" s="1230">
        <v>5.81</v>
      </c>
      <c r="I21" s="1229">
        <v>1.8959999999999999E-3</v>
      </c>
      <c r="J21" s="1346">
        <v>-3.5279999999999999E-3</v>
      </c>
      <c r="K21" s="1230">
        <v>5.66</v>
      </c>
      <c r="L21" s="1229">
        <v>1.944E-3</v>
      </c>
      <c r="M21" s="1346">
        <v>-3.3839999999999999E-3</v>
      </c>
      <c r="N21" s="1230">
        <v>4.7699999999999996</v>
      </c>
      <c r="O21" s="1229">
        <v>2.784E-3</v>
      </c>
      <c r="P21" s="1346">
        <v>-1.7279999999999997E-3</v>
      </c>
      <c r="Q21" s="1230">
        <v>5.68</v>
      </c>
      <c r="R21" s="1229">
        <v>1.9680000000000001E-3</v>
      </c>
      <c r="S21" s="1346">
        <v>-3.3599999999999997E-3</v>
      </c>
      <c r="T21" s="1230">
        <v>4.7699999999999996</v>
      </c>
      <c r="U21" s="1229">
        <v>2.9039999999999999E-3</v>
      </c>
      <c r="V21" s="1346">
        <v>-1.5120000000000001E-3</v>
      </c>
      <c r="W21" s="1230">
        <v>5.92</v>
      </c>
      <c r="X21" s="1229">
        <v>1.8959999999999999E-3</v>
      </c>
      <c r="Y21" s="1346">
        <v>-3.5760000000000002E-3</v>
      </c>
      <c r="Z21" s="1230">
        <v>5.81</v>
      </c>
      <c r="AA21" s="1229">
        <v>1.8720000000000002E-3</v>
      </c>
      <c r="AB21" s="1346">
        <v>-3.5040000000000002E-3</v>
      </c>
      <c r="AC21" s="1230">
        <v>4.5199999999999996</v>
      </c>
      <c r="AD21" s="1229">
        <v>2.1360000000000003E-3</v>
      </c>
      <c r="AE21" s="1346">
        <v>-2.232E-3</v>
      </c>
      <c r="AF21" s="1230">
        <v>6.21</v>
      </c>
      <c r="AG21" s="1229">
        <v>9.1200000000000005E-4</v>
      </c>
      <c r="AH21" s="1346">
        <v>-4.1520000000000003E-3</v>
      </c>
      <c r="AI21" s="1230">
        <v>4.8</v>
      </c>
      <c r="AJ21" s="1229">
        <v>1.776E-3</v>
      </c>
      <c r="AK21" s="1346">
        <v>-2.7599999999999999E-3</v>
      </c>
      <c r="AL21" s="1230">
        <v>7.08</v>
      </c>
      <c r="AM21" s="1229">
        <v>7.4399999999999998E-4</v>
      </c>
      <c r="AN21" s="1346">
        <v>-4.7999999999999996E-3</v>
      </c>
      <c r="AO21" s="1230">
        <v>4.6500000000000004</v>
      </c>
      <c r="AP21" s="1229">
        <v>1.8240000000000001E-3</v>
      </c>
      <c r="AQ21" s="1346">
        <v>-2.6160000000000003E-3</v>
      </c>
      <c r="AR21" s="1230">
        <v>4.74</v>
      </c>
      <c r="AS21" s="1229">
        <v>1.9680000000000001E-3</v>
      </c>
      <c r="AT21" s="1346">
        <v>-2.5919999999999997E-3</v>
      </c>
      <c r="AU21" s="1230">
        <v>5.99</v>
      </c>
      <c r="AV21" s="1229">
        <v>1.5840000000000001E-3</v>
      </c>
      <c r="AW21" s="1346">
        <v>-3.7919999999999998E-3</v>
      </c>
      <c r="AX21" s="1230">
        <v>4.8499999999999996</v>
      </c>
      <c r="AY21" s="1229">
        <v>2.784E-3</v>
      </c>
      <c r="AZ21" s="1346">
        <v>-1.8000000000000002E-3</v>
      </c>
      <c r="BA21" s="1230">
        <v>6.27</v>
      </c>
      <c r="BB21" s="1229">
        <v>1.32E-3</v>
      </c>
      <c r="BC21" s="1346">
        <v>-4.0800000000000003E-3</v>
      </c>
      <c r="BD21" s="1230">
        <v>4.67</v>
      </c>
      <c r="BE21" s="1229">
        <v>2.3279999999999998E-3</v>
      </c>
      <c r="BF21" s="1346">
        <v>-2.1840000000000002E-3</v>
      </c>
      <c r="BG21" s="1230">
        <v>5.76</v>
      </c>
      <c r="BH21" s="1229">
        <v>2.016E-3</v>
      </c>
      <c r="BI21" s="1346">
        <v>-3.3839999999999999E-3</v>
      </c>
      <c r="BJ21" s="1230">
        <v>5.38</v>
      </c>
      <c r="BK21" s="1229">
        <v>3.6480000000000002E-3</v>
      </c>
      <c r="BL21" s="1346">
        <v>-5.7600000000000001E-4</v>
      </c>
      <c r="BM21" s="1230">
        <v>5.37</v>
      </c>
      <c r="BN21" s="1229">
        <v>2.712E-3</v>
      </c>
      <c r="BO21" s="1346">
        <v>-2.496E-3</v>
      </c>
      <c r="BP21" s="1230">
        <v>5.39</v>
      </c>
      <c r="BQ21" s="1229">
        <v>3.6720000000000004E-3</v>
      </c>
      <c r="BR21" s="1346">
        <v>-4.7999999999999996E-4</v>
      </c>
      <c r="BS21" s="1230">
        <v>5.53</v>
      </c>
      <c r="BT21" s="1229">
        <v>2.1360000000000003E-3</v>
      </c>
      <c r="BU21" s="1346">
        <v>-3.1440000000000001E-3</v>
      </c>
      <c r="BV21" s="1230">
        <v>4.7699999999999996</v>
      </c>
      <c r="BW21" s="1229">
        <v>2.8319999999999999E-3</v>
      </c>
      <c r="BX21" s="1346">
        <v>-1.6559999999999997E-3</v>
      </c>
      <c r="BY21" s="1230">
        <v>5.62</v>
      </c>
      <c r="BZ21" s="1229">
        <v>1.9680000000000001E-3</v>
      </c>
      <c r="CA21" s="1346">
        <v>-3.336E-3</v>
      </c>
      <c r="CB21" s="1431"/>
      <c r="CC21" s="1431"/>
      <c r="CF21" s="1430"/>
      <c r="CG21" s="1430"/>
      <c r="CJ21" s="1429"/>
    </row>
    <row r="22" spans="1:88" s="1227" customFormat="1" ht="13.8" thickBot="1">
      <c r="A22" s="1809"/>
      <c r="B22" s="1810"/>
      <c r="C22" s="1812"/>
      <c r="D22" s="1805" t="s">
        <v>22</v>
      </c>
      <c r="E22" s="1806"/>
      <c r="F22" s="1799"/>
      <c r="G22" s="1800"/>
      <c r="H22" s="1849">
        <v>0.39800000000000002</v>
      </c>
      <c r="I22" s="1850"/>
      <c r="J22" s="1851"/>
      <c r="K22" s="1849">
        <v>0.39800000000000002</v>
      </c>
      <c r="L22" s="1850"/>
      <c r="M22" s="1851"/>
      <c r="N22" s="1849">
        <v>0.39700000000000002</v>
      </c>
      <c r="O22" s="1850"/>
      <c r="P22" s="1851"/>
      <c r="Q22" s="1849">
        <v>0.39600000000000002</v>
      </c>
      <c r="R22" s="1850"/>
      <c r="S22" s="1851"/>
      <c r="T22" s="1849">
        <v>0.39600000000000002</v>
      </c>
      <c r="U22" s="1850"/>
      <c r="V22" s="1851"/>
      <c r="W22" s="1849">
        <v>0.39500000000000002</v>
      </c>
      <c r="X22" s="1850"/>
      <c r="Y22" s="1851"/>
      <c r="Z22" s="1849">
        <v>0.39500000000000002</v>
      </c>
      <c r="AA22" s="1850"/>
      <c r="AB22" s="1851"/>
      <c r="AC22" s="1849">
        <v>0.39500000000000002</v>
      </c>
      <c r="AD22" s="1850"/>
      <c r="AE22" s="1851"/>
      <c r="AF22" s="1849">
        <v>0.39500000000000002</v>
      </c>
      <c r="AG22" s="1850"/>
      <c r="AH22" s="1851"/>
      <c r="AI22" s="1849">
        <v>0.39500000000000002</v>
      </c>
      <c r="AJ22" s="1850"/>
      <c r="AK22" s="1851"/>
      <c r="AL22" s="1849">
        <v>0.39600000000000002</v>
      </c>
      <c r="AM22" s="1850"/>
      <c r="AN22" s="1851"/>
      <c r="AO22" s="1849">
        <v>0.39600000000000002</v>
      </c>
      <c r="AP22" s="1850"/>
      <c r="AQ22" s="1851"/>
      <c r="AR22" s="1849">
        <v>0.39600000000000002</v>
      </c>
      <c r="AS22" s="1850"/>
      <c r="AT22" s="1851"/>
      <c r="AU22" s="1849">
        <v>0.39600000000000002</v>
      </c>
      <c r="AV22" s="1850"/>
      <c r="AW22" s="1851"/>
      <c r="AX22" s="1849">
        <v>0.39500000000000002</v>
      </c>
      <c r="AY22" s="1850"/>
      <c r="AZ22" s="1851"/>
      <c r="BA22" s="1849">
        <v>0.39500000000000002</v>
      </c>
      <c r="BB22" s="1850"/>
      <c r="BC22" s="1851"/>
      <c r="BD22" s="1849">
        <v>0.39500000000000002</v>
      </c>
      <c r="BE22" s="1850"/>
      <c r="BF22" s="1851"/>
      <c r="BG22" s="1849">
        <v>0.39500000000000002</v>
      </c>
      <c r="BH22" s="1850"/>
      <c r="BI22" s="1851"/>
      <c r="BJ22" s="1849">
        <v>0.39600000000000002</v>
      </c>
      <c r="BK22" s="1850"/>
      <c r="BL22" s="1851"/>
      <c r="BM22" s="1849">
        <v>0.39600000000000002</v>
      </c>
      <c r="BN22" s="1850"/>
      <c r="BO22" s="1851"/>
      <c r="BP22" s="1849">
        <v>0.39700000000000002</v>
      </c>
      <c r="BQ22" s="1850"/>
      <c r="BR22" s="1851"/>
      <c r="BS22" s="1849">
        <v>0.39700000000000002</v>
      </c>
      <c r="BT22" s="1850"/>
      <c r="BU22" s="1851"/>
      <c r="BV22" s="1849">
        <v>0.39700000000000002</v>
      </c>
      <c r="BW22" s="1850"/>
      <c r="BX22" s="1851"/>
      <c r="BY22" s="1849">
        <v>0.39800000000000002</v>
      </c>
      <c r="BZ22" s="1850"/>
      <c r="CA22" s="1851"/>
    </row>
    <row r="23" spans="1:88" s="1227" customFormat="1">
      <c r="A23" s="1807" t="s">
        <v>49</v>
      </c>
      <c r="B23" s="1808"/>
      <c r="C23" s="1811"/>
      <c r="D23" s="1803" t="s">
        <v>18</v>
      </c>
      <c r="E23" s="1804"/>
      <c r="F23" s="1797"/>
      <c r="G23" s="1798"/>
      <c r="H23" s="1230">
        <v>1.03</v>
      </c>
      <c r="I23" s="1229">
        <v>-3.2000000000000003E-4</v>
      </c>
      <c r="J23" s="1346">
        <v>6.4000000000000005E-4</v>
      </c>
      <c r="K23" s="1230">
        <v>1.03</v>
      </c>
      <c r="L23" s="1229">
        <v>-3.2000000000000003E-4</v>
      </c>
      <c r="M23" s="1346">
        <v>6.4000000000000005E-4</v>
      </c>
      <c r="N23" s="1230">
        <v>0.81</v>
      </c>
      <c r="O23" s="1229">
        <v>-2.8799999999999995E-4</v>
      </c>
      <c r="P23" s="1346">
        <v>4.7999999999999996E-4</v>
      </c>
      <c r="Q23" s="1230">
        <v>1.07</v>
      </c>
      <c r="R23" s="1229">
        <v>-3.2000000000000003E-4</v>
      </c>
      <c r="S23" s="1346">
        <v>6.7200000000000007E-4</v>
      </c>
      <c r="T23" s="1230">
        <v>1.03</v>
      </c>
      <c r="U23" s="1229">
        <v>-3.2000000000000003E-4</v>
      </c>
      <c r="V23" s="1346">
        <v>6.4000000000000005E-4</v>
      </c>
      <c r="W23" s="1230">
        <v>1.01</v>
      </c>
      <c r="X23" s="1229">
        <v>-2.8799999999999995E-4</v>
      </c>
      <c r="Y23" s="1346">
        <v>6.4000000000000005E-4</v>
      </c>
      <c r="Z23" s="1230">
        <v>1.03</v>
      </c>
      <c r="AA23" s="1229">
        <v>-3.2000000000000003E-4</v>
      </c>
      <c r="AB23" s="1346">
        <v>6.4000000000000005E-4</v>
      </c>
      <c r="AC23" s="1230">
        <v>0.89</v>
      </c>
      <c r="AD23" s="1229">
        <v>-2.8799999999999995E-4</v>
      </c>
      <c r="AE23" s="1346">
        <v>5.44E-4</v>
      </c>
      <c r="AF23" s="1230">
        <v>0.99</v>
      </c>
      <c r="AG23" s="1229">
        <v>-3.2000000000000003E-4</v>
      </c>
      <c r="AH23" s="1346">
        <v>6.0800000000000003E-4</v>
      </c>
      <c r="AI23" s="1230">
        <v>1.01</v>
      </c>
      <c r="AJ23" s="1229">
        <v>-2.8799999999999995E-4</v>
      </c>
      <c r="AK23" s="1346">
        <v>6.4000000000000005E-4</v>
      </c>
      <c r="AL23" s="1230">
        <v>1.03</v>
      </c>
      <c r="AM23" s="1229">
        <v>-3.2000000000000003E-4</v>
      </c>
      <c r="AN23" s="1346">
        <v>6.4000000000000005E-4</v>
      </c>
      <c r="AO23" s="1230">
        <v>1.03</v>
      </c>
      <c r="AP23" s="1229">
        <v>-3.2000000000000003E-4</v>
      </c>
      <c r="AQ23" s="1346">
        <v>6.4000000000000005E-4</v>
      </c>
      <c r="AR23" s="1230">
        <v>0.95</v>
      </c>
      <c r="AS23" s="1229">
        <v>-3.2000000000000003E-4</v>
      </c>
      <c r="AT23" s="1346">
        <v>5.7599999999999991E-4</v>
      </c>
      <c r="AU23" s="1230">
        <v>0.93</v>
      </c>
      <c r="AV23" s="1229">
        <v>-2.8799999999999995E-4</v>
      </c>
      <c r="AW23" s="1346">
        <v>5.7599999999999991E-4</v>
      </c>
      <c r="AX23" s="1230">
        <v>1.03</v>
      </c>
      <c r="AY23" s="1229">
        <v>-3.2000000000000003E-4</v>
      </c>
      <c r="AZ23" s="1346">
        <v>6.4000000000000005E-4</v>
      </c>
      <c r="BA23" s="1230">
        <v>1.01</v>
      </c>
      <c r="BB23" s="1229">
        <v>-2.8799999999999995E-4</v>
      </c>
      <c r="BC23" s="1346">
        <v>6.4000000000000005E-4</v>
      </c>
      <c r="BD23" s="1230">
        <v>1.03</v>
      </c>
      <c r="BE23" s="1229">
        <v>-3.2000000000000003E-4</v>
      </c>
      <c r="BF23" s="1346">
        <v>6.4000000000000005E-4</v>
      </c>
      <c r="BG23" s="1230">
        <v>1.06</v>
      </c>
      <c r="BH23" s="1229">
        <v>-2.8799999999999995E-4</v>
      </c>
      <c r="BI23" s="1346">
        <v>6.7200000000000007E-4</v>
      </c>
      <c r="BJ23" s="1230">
        <v>1.1200000000000001</v>
      </c>
      <c r="BK23" s="1229">
        <v>-3.2000000000000003E-4</v>
      </c>
      <c r="BL23" s="1346">
        <v>7.0399999999999998E-4</v>
      </c>
      <c r="BM23" s="1230">
        <v>1.06</v>
      </c>
      <c r="BN23" s="1229">
        <v>-2.8799999999999995E-4</v>
      </c>
      <c r="BO23" s="1346">
        <v>6.7200000000000007E-4</v>
      </c>
      <c r="BP23" s="1230">
        <v>1.1200000000000001</v>
      </c>
      <c r="BQ23" s="1229">
        <v>-3.2000000000000003E-4</v>
      </c>
      <c r="BR23" s="1346">
        <v>7.0399999999999998E-4</v>
      </c>
      <c r="BS23" s="1230">
        <v>1.01</v>
      </c>
      <c r="BT23" s="1229">
        <v>-2.8799999999999995E-4</v>
      </c>
      <c r="BU23" s="1346">
        <v>6.4000000000000005E-4</v>
      </c>
      <c r="BV23" s="1230">
        <v>1.1200000000000001</v>
      </c>
      <c r="BW23" s="1229">
        <v>-3.2000000000000003E-4</v>
      </c>
      <c r="BX23" s="1346">
        <v>7.0399999999999998E-4</v>
      </c>
      <c r="BY23" s="1230">
        <v>1.01</v>
      </c>
      <c r="BZ23" s="1229">
        <v>-2.8799999999999995E-4</v>
      </c>
      <c r="CA23" s="1346">
        <v>6.4000000000000005E-4</v>
      </c>
      <c r="CB23" s="1431"/>
      <c r="CC23" s="1431"/>
      <c r="CF23" s="1430"/>
      <c r="CG23" s="1430"/>
      <c r="CJ23" s="1429"/>
    </row>
    <row r="24" spans="1:88" s="1227" customFormat="1" ht="13.8" thickBot="1">
      <c r="A24" s="1809"/>
      <c r="B24" s="1810"/>
      <c r="C24" s="1812"/>
      <c r="D24" s="1805" t="s">
        <v>22</v>
      </c>
      <c r="E24" s="1806"/>
      <c r="F24" s="1799"/>
      <c r="G24" s="1800"/>
      <c r="H24" s="1849">
        <v>0.40100000000000002</v>
      </c>
      <c r="I24" s="1850"/>
      <c r="J24" s="1851"/>
      <c r="K24" s="1849">
        <v>0.40100000000000002</v>
      </c>
      <c r="L24" s="1850"/>
      <c r="M24" s="1851"/>
      <c r="N24" s="1849">
        <v>0.40100000000000002</v>
      </c>
      <c r="O24" s="1850"/>
      <c r="P24" s="1851"/>
      <c r="Q24" s="1849">
        <v>0.40100000000000002</v>
      </c>
      <c r="R24" s="1850"/>
      <c r="S24" s="1851"/>
      <c r="T24" s="1849">
        <v>0.4</v>
      </c>
      <c r="U24" s="1850"/>
      <c r="V24" s="1851"/>
      <c r="W24" s="1849">
        <v>0.4</v>
      </c>
      <c r="X24" s="1850"/>
      <c r="Y24" s="1851"/>
      <c r="Z24" s="1849">
        <v>0.4</v>
      </c>
      <c r="AA24" s="1850"/>
      <c r="AB24" s="1851"/>
      <c r="AC24" s="1849">
        <v>0.4</v>
      </c>
      <c r="AD24" s="1850"/>
      <c r="AE24" s="1851"/>
      <c r="AF24" s="1849">
        <v>0.4</v>
      </c>
      <c r="AG24" s="1850"/>
      <c r="AH24" s="1851"/>
      <c r="AI24" s="1849">
        <v>0.4</v>
      </c>
      <c r="AJ24" s="1850"/>
      <c r="AK24" s="1851"/>
      <c r="AL24" s="1849">
        <v>0.4</v>
      </c>
      <c r="AM24" s="1850"/>
      <c r="AN24" s="1851"/>
      <c r="AO24" s="1849">
        <v>0.4</v>
      </c>
      <c r="AP24" s="1850"/>
      <c r="AQ24" s="1851"/>
      <c r="AR24" s="1849">
        <v>0.4</v>
      </c>
      <c r="AS24" s="1850"/>
      <c r="AT24" s="1851"/>
      <c r="AU24" s="1849">
        <v>0.4</v>
      </c>
      <c r="AV24" s="1850"/>
      <c r="AW24" s="1851"/>
      <c r="AX24" s="1849">
        <v>0.4</v>
      </c>
      <c r="AY24" s="1850"/>
      <c r="AZ24" s="1851"/>
      <c r="BA24" s="1849">
        <v>0.4</v>
      </c>
      <c r="BB24" s="1850"/>
      <c r="BC24" s="1851"/>
      <c r="BD24" s="1849">
        <v>0.4</v>
      </c>
      <c r="BE24" s="1850"/>
      <c r="BF24" s="1851"/>
      <c r="BG24" s="1849">
        <v>0.4</v>
      </c>
      <c r="BH24" s="1850"/>
      <c r="BI24" s="1851"/>
      <c r="BJ24" s="1849">
        <v>0.4</v>
      </c>
      <c r="BK24" s="1850"/>
      <c r="BL24" s="1851"/>
      <c r="BM24" s="1849">
        <v>0.4</v>
      </c>
      <c r="BN24" s="1850"/>
      <c r="BO24" s="1851"/>
      <c r="BP24" s="1849">
        <v>0.4</v>
      </c>
      <c r="BQ24" s="1850"/>
      <c r="BR24" s="1851"/>
      <c r="BS24" s="1849">
        <v>0.4</v>
      </c>
      <c r="BT24" s="1850"/>
      <c r="BU24" s="1851"/>
      <c r="BV24" s="1849">
        <v>0.4</v>
      </c>
      <c r="BW24" s="1850"/>
      <c r="BX24" s="1851"/>
      <c r="BY24" s="1849">
        <v>0.40100000000000002</v>
      </c>
      <c r="BZ24" s="1850"/>
      <c r="CA24" s="1851"/>
    </row>
    <row r="25" spans="1:88">
      <c r="A25" s="1707" t="s">
        <v>25</v>
      </c>
      <c r="B25" s="1707"/>
      <c r="C25" s="1708"/>
      <c r="D25" s="1711" t="s">
        <v>17</v>
      </c>
      <c r="E25" s="1712"/>
      <c r="F25" s="1712"/>
      <c r="G25" s="1789"/>
      <c r="H25" s="1456" t="s">
        <v>185</v>
      </c>
      <c r="I25" s="1455" t="s">
        <v>185</v>
      </c>
      <c r="J25" s="1454" t="s">
        <v>185</v>
      </c>
      <c r="K25" s="1456" t="s">
        <v>185</v>
      </c>
      <c r="L25" s="1455" t="s">
        <v>185</v>
      </c>
      <c r="M25" s="1454" t="s">
        <v>185</v>
      </c>
      <c r="N25" s="1456" t="s">
        <v>185</v>
      </c>
      <c r="O25" s="1455" t="s">
        <v>185</v>
      </c>
      <c r="P25" s="1454" t="s">
        <v>185</v>
      </c>
      <c r="Q25" s="1456" t="s">
        <v>185</v>
      </c>
      <c r="R25" s="1455" t="s">
        <v>185</v>
      </c>
      <c r="S25" s="1454" t="s">
        <v>185</v>
      </c>
      <c r="T25" s="1456" t="s">
        <v>185</v>
      </c>
      <c r="U25" s="1455" t="s">
        <v>185</v>
      </c>
      <c r="V25" s="1454" t="s">
        <v>185</v>
      </c>
      <c r="W25" s="1456" t="s">
        <v>185</v>
      </c>
      <c r="X25" s="1455" t="s">
        <v>185</v>
      </c>
      <c r="Y25" s="1454" t="s">
        <v>185</v>
      </c>
      <c r="Z25" s="1456" t="s">
        <v>185</v>
      </c>
      <c r="AA25" s="1455" t="s">
        <v>185</v>
      </c>
      <c r="AB25" s="1454" t="s">
        <v>185</v>
      </c>
      <c r="AC25" s="1456" t="s">
        <v>185</v>
      </c>
      <c r="AD25" s="1455" t="s">
        <v>185</v>
      </c>
      <c r="AE25" s="1454" t="s">
        <v>185</v>
      </c>
      <c r="AF25" s="1456" t="s">
        <v>185</v>
      </c>
      <c r="AG25" s="1455" t="s">
        <v>185</v>
      </c>
      <c r="AH25" s="1454" t="s">
        <v>185</v>
      </c>
      <c r="AI25" s="1456" t="s">
        <v>185</v>
      </c>
      <c r="AJ25" s="1455" t="s">
        <v>185</v>
      </c>
      <c r="AK25" s="1454" t="s">
        <v>185</v>
      </c>
      <c r="AL25" s="1456" t="s">
        <v>185</v>
      </c>
      <c r="AM25" s="1455" t="s">
        <v>185</v>
      </c>
      <c r="AN25" s="1454" t="s">
        <v>185</v>
      </c>
      <c r="AO25" s="1456" t="s">
        <v>185</v>
      </c>
      <c r="AP25" s="1455" t="s">
        <v>185</v>
      </c>
      <c r="AQ25" s="1454" t="s">
        <v>185</v>
      </c>
      <c r="AR25" s="1456" t="s">
        <v>185</v>
      </c>
      <c r="AS25" s="1455" t="s">
        <v>185</v>
      </c>
      <c r="AT25" s="1454" t="s">
        <v>185</v>
      </c>
      <c r="AU25" s="1456" t="s">
        <v>185</v>
      </c>
      <c r="AV25" s="1455" t="s">
        <v>185</v>
      </c>
      <c r="AW25" s="1454" t="s">
        <v>185</v>
      </c>
      <c r="AX25" s="1456" t="s">
        <v>185</v>
      </c>
      <c r="AY25" s="1455" t="s">
        <v>185</v>
      </c>
      <c r="AZ25" s="1454" t="s">
        <v>185</v>
      </c>
      <c r="BA25" s="1456" t="s">
        <v>185</v>
      </c>
      <c r="BB25" s="1455" t="s">
        <v>185</v>
      </c>
      <c r="BC25" s="1454" t="s">
        <v>185</v>
      </c>
      <c r="BD25" s="1456" t="s">
        <v>185</v>
      </c>
      <c r="BE25" s="1455" t="s">
        <v>185</v>
      </c>
      <c r="BF25" s="1454" t="s">
        <v>185</v>
      </c>
      <c r="BG25" s="1456" t="s">
        <v>185</v>
      </c>
      <c r="BH25" s="1455" t="s">
        <v>185</v>
      </c>
      <c r="BI25" s="1454" t="s">
        <v>185</v>
      </c>
      <c r="BJ25" s="1456" t="s">
        <v>185</v>
      </c>
      <c r="BK25" s="1455" t="s">
        <v>185</v>
      </c>
      <c r="BL25" s="1454" t="s">
        <v>185</v>
      </c>
      <c r="BM25" s="1456" t="s">
        <v>185</v>
      </c>
      <c r="BN25" s="1455" t="s">
        <v>185</v>
      </c>
      <c r="BO25" s="1454" t="s">
        <v>185</v>
      </c>
      <c r="BP25" s="1456" t="s">
        <v>185</v>
      </c>
      <c r="BQ25" s="1455" t="s">
        <v>185</v>
      </c>
      <c r="BR25" s="1454" t="s">
        <v>185</v>
      </c>
      <c r="BS25" s="1456" t="s">
        <v>185</v>
      </c>
      <c r="BT25" s="1455" t="s">
        <v>185</v>
      </c>
      <c r="BU25" s="1454" t="s">
        <v>185</v>
      </c>
      <c r="BV25" s="1456" t="s">
        <v>185</v>
      </c>
      <c r="BW25" s="1455" t="s">
        <v>185</v>
      </c>
      <c r="BX25" s="1454" t="s">
        <v>185</v>
      </c>
      <c r="BY25" s="1456" t="s">
        <v>185</v>
      </c>
      <c r="BZ25" s="1455" t="s">
        <v>185</v>
      </c>
      <c r="CA25" s="1454" t="s">
        <v>185</v>
      </c>
    </row>
    <row r="26" spans="1:88" ht="13.8" thickBot="1">
      <c r="A26" s="1709"/>
      <c r="B26" s="1709"/>
      <c r="C26" s="1710"/>
      <c r="D26" s="1713" t="s">
        <v>19</v>
      </c>
      <c r="E26" s="1714"/>
      <c r="F26" s="1714"/>
      <c r="G26" s="1790"/>
      <c r="H26" s="1396">
        <v>109.74</v>
      </c>
      <c r="I26" s="1395">
        <v>1.731576</v>
      </c>
      <c r="J26" s="1394">
        <v>0.53631200000000001</v>
      </c>
      <c r="K26" s="1396">
        <v>109.35</v>
      </c>
      <c r="L26" s="1395">
        <v>1.7248239999999999</v>
      </c>
      <c r="M26" s="1394">
        <v>0.53645600000000004</v>
      </c>
      <c r="N26" s="1396">
        <v>110.26</v>
      </c>
      <c r="O26" s="1395">
        <v>1.7404959999999998</v>
      </c>
      <c r="P26" s="1394">
        <v>0.53835199999999994</v>
      </c>
      <c r="Q26" s="1396">
        <v>113.80000000000001</v>
      </c>
      <c r="R26" s="1395">
        <v>1.8056479999999999</v>
      </c>
      <c r="S26" s="1394">
        <v>0.53571199999999997</v>
      </c>
      <c r="T26" s="1396">
        <v>122.12</v>
      </c>
      <c r="U26" s="1395">
        <v>1.9305839999999999</v>
      </c>
      <c r="V26" s="1394">
        <v>0.535528</v>
      </c>
      <c r="W26" s="1396">
        <v>137.06</v>
      </c>
      <c r="X26" s="1395">
        <v>2.191208</v>
      </c>
      <c r="Y26" s="1394">
        <v>0.53506399999999998</v>
      </c>
      <c r="Z26" s="1396">
        <v>142.28</v>
      </c>
      <c r="AA26" s="1395">
        <v>2.2823519999999999</v>
      </c>
      <c r="AB26" s="1394">
        <v>0.52913599999999994</v>
      </c>
      <c r="AC26" s="1396">
        <v>144</v>
      </c>
      <c r="AD26" s="1395">
        <v>2.3282479999999999</v>
      </c>
      <c r="AE26" s="1394">
        <v>0.49631199999999998</v>
      </c>
      <c r="AF26" s="1396">
        <v>143.62</v>
      </c>
      <c r="AG26" s="1395">
        <v>2.308192</v>
      </c>
      <c r="AH26" s="1394">
        <v>0.50325599999999993</v>
      </c>
      <c r="AI26" s="1396">
        <v>144.05000000000001</v>
      </c>
      <c r="AJ26" s="1395">
        <v>2.3106879999999999</v>
      </c>
      <c r="AK26" s="1394">
        <v>0.52107999999999999</v>
      </c>
      <c r="AL26" s="1396">
        <v>142.55000000000001</v>
      </c>
      <c r="AM26" s="1395">
        <v>2.2904239999999998</v>
      </c>
      <c r="AN26" s="1394">
        <v>0.50583999999999996</v>
      </c>
      <c r="AO26" s="1396">
        <v>139.93</v>
      </c>
      <c r="AP26" s="1395">
        <v>2.2431040000000002</v>
      </c>
      <c r="AQ26" s="1394">
        <v>0.50922400000000001</v>
      </c>
      <c r="AR26" s="1396">
        <v>141.25</v>
      </c>
      <c r="AS26" s="1395">
        <v>2.2640479999999998</v>
      </c>
      <c r="AT26" s="1394">
        <v>0.51438399999999995</v>
      </c>
      <c r="AU26" s="1396">
        <v>145.53</v>
      </c>
      <c r="AV26" s="1395">
        <v>2.3344960000000001</v>
      </c>
      <c r="AW26" s="1394">
        <v>0.53398400000000001</v>
      </c>
      <c r="AX26" s="1396">
        <v>154.94999999999999</v>
      </c>
      <c r="AY26" s="1395">
        <v>2.4688639999999995</v>
      </c>
      <c r="AZ26" s="1394">
        <v>0.59723999999999999</v>
      </c>
      <c r="BA26" s="1396">
        <v>153.97</v>
      </c>
      <c r="BB26" s="1395">
        <v>2.4494319999999998</v>
      </c>
      <c r="BC26" s="1394">
        <v>0.60176000000000007</v>
      </c>
      <c r="BD26" s="1396">
        <v>152.88999999999999</v>
      </c>
      <c r="BE26" s="1395">
        <v>2.4392079999999998</v>
      </c>
      <c r="BF26" s="1394">
        <v>0.56365599999999993</v>
      </c>
      <c r="BG26" s="1396">
        <v>150.97</v>
      </c>
      <c r="BH26" s="1395">
        <v>2.4073279999999997</v>
      </c>
      <c r="BI26" s="1394">
        <v>0.5584880000000001</v>
      </c>
      <c r="BJ26" s="1396">
        <v>148.28</v>
      </c>
      <c r="BK26" s="1395">
        <v>2.359728</v>
      </c>
      <c r="BL26" s="1394">
        <v>0.55892800000000009</v>
      </c>
      <c r="BM26" s="1396">
        <v>145.16</v>
      </c>
      <c r="BN26" s="1395">
        <v>2.304824</v>
      </c>
      <c r="BO26" s="1394">
        <v>0.55977600000000005</v>
      </c>
      <c r="BP26" s="1396">
        <v>137.29</v>
      </c>
      <c r="BQ26" s="1395">
        <v>2.1857519999999999</v>
      </c>
      <c r="BR26" s="1394">
        <v>0.55422400000000005</v>
      </c>
      <c r="BS26" s="1396">
        <v>127.88</v>
      </c>
      <c r="BT26" s="1395">
        <v>2.0318480000000001</v>
      </c>
      <c r="BU26" s="1394">
        <v>0.55229600000000001</v>
      </c>
      <c r="BV26" s="1396">
        <v>121.65</v>
      </c>
      <c r="BW26" s="1395">
        <v>1.9333119999999997</v>
      </c>
      <c r="BX26" s="1394">
        <v>0.55624799999999996</v>
      </c>
      <c r="BY26" s="1396">
        <v>117.64000000000001</v>
      </c>
      <c r="BZ26" s="1395">
        <v>1.8636799999999998</v>
      </c>
      <c r="CA26" s="1394">
        <v>0.55370399999999997</v>
      </c>
    </row>
    <row r="27" spans="1:88">
      <c r="A27" s="1095" t="s">
        <v>20</v>
      </c>
      <c r="B27" s="1096" t="s">
        <v>384</v>
      </c>
      <c r="C27" s="1100">
        <f>(I8+L8+O8+R8+U8+X8+AA8+AD8+AG8+AJ8+AM8+AP8+AS8+AV8+AY8+BB8+BE8+BH8+BK8+BN8+BQ8+BT8+BW8+BZ8)/SQRT((I8+L8+O8+R8+U8+X8+AA8+AD8+AG8+AJ8+AM8+AP8+AS8+AV8+AY8+BB8+BE8+BH8+BK8+BN8+BQ8+BT8+BW8+BZ8)^2+(J8+M8+P8+S8+V8+Y8+AB8+AE8+AH8+AK8+AN8+AQ8+AT8+AW8+BC8+AZ8+BF8+BI8+BL8+BO8+BR8+BU8+BX8+CA8)^2)</f>
        <v>0.89664453397855703</v>
      </c>
      <c r="D27" s="1099" t="s">
        <v>383</v>
      </c>
      <c r="E27" s="1715">
        <f>(J8+M8+P8+S8+V8+Y8+AB8+AE8+AH8+AK8+AN8+AQ8+AT8+AW8+BC8+AZ8+BF8+BI8+BL8+BO8+BR8+BU8+BX8+CA8)/(I8+L8+O8+R8+U8+X8+AA8+AD8+AG8+AJ8+AM8+AP8+AS8+AV8+AY8+BB8+BE8+BH8+BK8+BN8+BQ8+BT8+BW8+BZ8)</f>
        <v>0.49378670357593912</v>
      </c>
      <c r="F27" s="1715"/>
      <c r="G27" s="1098"/>
      <c r="H27" s="1095"/>
      <c r="I27" s="1096"/>
      <c r="J27" s="1098"/>
      <c r="K27" s="1096"/>
      <c r="L27" s="1096"/>
      <c r="M27" s="1096"/>
      <c r="N27" s="1095"/>
      <c r="O27" s="1096"/>
      <c r="P27" s="1098"/>
      <c r="Q27" s="1096"/>
      <c r="R27" s="1096"/>
      <c r="S27" s="1096"/>
      <c r="T27" s="1095"/>
      <c r="U27" s="1096"/>
      <c r="V27" s="1098"/>
      <c r="W27" s="1095"/>
      <c r="X27" s="1096"/>
      <c r="Y27" s="1098"/>
      <c r="Z27" s="1096"/>
      <c r="AA27" s="1096"/>
      <c r="AB27" s="1096"/>
      <c r="AC27" s="1095"/>
      <c r="AD27" s="1096"/>
      <c r="AE27" s="1098"/>
      <c r="AF27" s="1096"/>
      <c r="AG27" s="1096"/>
      <c r="AH27" s="1096"/>
      <c r="AI27" s="1095"/>
      <c r="AJ27" s="1096"/>
      <c r="AK27" s="1098"/>
      <c r="AL27" s="1095"/>
      <c r="AM27" s="1096"/>
      <c r="AN27" s="1098"/>
      <c r="AO27" s="1096"/>
      <c r="AP27" s="1096"/>
      <c r="AQ27" s="1096"/>
      <c r="AR27" s="1095"/>
      <c r="AS27" s="1096"/>
      <c r="AT27" s="1098"/>
      <c r="AU27" s="1096"/>
      <c r="AV27" s="1096"/>
      <c r="AW27" s="1096"/>
      <c r="AX27" s="1095"/>
      <c r="AY27" s="1096"/>
      <c r="AZ27" s="1098"/>
      <c r="BA27" s="1095"/>
      <c r="BB27" s="1096"/>
      <c r="BC27" s="1098"/>
      <c r="BD27" s="1096"/>
      <c r="BE27" s="1096"/>
      <c r="BF27" s="1098"/>
      <c r="BG27" s="1096"/>
      <c r="BH27" s="1096"/>
      <c r="BI27" s="1098"/>
      <c r="BJ27" s="1096"/>
      <c r="BK27" s="1096"/>
      <c r="BL27" s="1096"/>
      <c r="BM27" s="1095"/>
      <c r="BN27" s="1096"/>
      <c r="BO27" s="1098"/>
      <c r="BP27" s="1095"/>
      <c r="BQ27" s="1096"/>
      <c r="BR27" s="1098"/>
      <c r="BS27" s="1096"/>
      <c r="BT27" s="1096"/>
      <c r="BU27" s="1098"/>
      <c r="BV27" s="1096"/>
      <c r="BW27" s="1096"/>
      <c r="BX27" s="1096"/>
      <c r="BY27" s="1095"/>
      <c r="BZ27" s="1096"/>
      <c r="CA27" s="1098"/>
    </row>
    <row r="28" spans="1:88" ht="12.75" customHeight="1" thickBot="1">
      <c r="A28" s="1090" t="s">
        <v>186</v>
      </c>
      <c r="B28" s="1089" t="s">
        <v>384</v>
      </c>
      <c r="C28" s="1092">
        <f>(I15+L15+O15+R15+U15+X15+AA15+AD15+AG15+AJ15+AM15+AP15+AS15+AV15+AY15+BB15+BE15+BH15+BK15+BN15+BQ15+BT15+BW15+BZ15)/SQRT((I15+L15+O15+R15+U15+X15+AA15+AD15+AG15+AJ15+AM15+AP15+AS15+AV15+AY15+BB15+BE15+BH15+BK15+BN15+BQ15+BT15+BW15+BZ15)^2+(J15+M15+P15+S15+V15+Y15+AB15+AE15+AH15+AK15+AN15+AQ15+AT15+AW15+BC15+AZ15+BF15+BI15+BL15+BO15+BR15+BU15+BX15+CA15)^2)</f>
        <v>0.99341438462354237</v>
      </c>
      <c r="D28" s="1091" t="s">
        <v>383</v>
      </c>
      <c r="E28" s="1716">
        <f>(J15+M15+P15+S15+V15+Y15+AB15+AE15+AH15+AK15+AN15+AQ15+AT15+AW15+BC15+AZ15+BF15+BI15+BL15+BO15+BR15+BU15+BX15+CA15)/(I15+L15+O15+R15+U15+X15+AA15+AD15+AG15+AJ15+AM15+AP15+AS15+AV15+AY15+BB15+BE15+BH15+BK15+BN15+BQ15+BT15+BW15+BZ15)</f>
        <v>0.11533643701644507</v>
      </c>
      <c r="F28" s="1716"/>
      <c r="G28" s="1088"/>
      <c r="H28" s="1090"/>
      <c r="I28" s="1089"/>
      <c r="J28" s="1088"/>
      <c r="K28" s="1089"/>
      <c r="L28" s="1089"/>
      <c r="M28" s="1089"/>
      <c r="N28" s="1090"/>
      <c r="O28" s="1089"/>
      <c r="P28" s="1088"/>
      <c r="Q28" s="1089"/>
      <c r="R28" s="1089"/>
      <c r="S28" s="1089"/>
      <c r="T28" s="1090"/>
      <c r="U28" s="1089"/>
      <c r="V28" s="1088"/>
      <c r="W28" s="1090"/>
      <c r="X28" s="1089"/>
      <c r="Y28" s="1088"/>
      <c r="Z28" s="1089"/>
      <c r="AA28" s="1089"/>
      <c r="AB28" s="1089"/>
      <c r="AC28" s="1090"/>
      <c r="AD28" s="1089"/>
      <c r="AE28" s="1088"/>
      <c r="AF28" s="1089"/>
      <c r="AG28" s="1089"/>
      <c r="AH28" s="1089"/>
      <c r="AI28" s="1090"/>
      <c r="AJ28" s="1089"/>
      <c r="AK28" s="1088"/>
      <c r="AL28" s="1090"/>
      <c r="AM28" s="1089"/>
      <c r="AN28" s="1088"/>
      <c r="AO28" s="1089"/>
      <c r="AP28" s="1089"/>
      <c r="AQ28" s="1089"/>
      <c r="AR28" s="1090"/>
      <c r="AS28" s="1089"/>
      <c r="AT28" s="1088"/>
      <c r="AU28" s="1089"/>
      <c r="AV28" s="1089"/>
      <c r="AW28" s="1089"/>
      <c r="AX28" s="1090"/>
      <c r="AY28" s="1089"/>
      <c r="AZ28" s="1088"/>
      <c r="BA28" s="1090"/>
      <c r="BB28" s="1089"/>
      <c r="BC28" s="1088"/>
      <c r="BD28" s="1089"/>
      <c r="BE28" s="1089"/>
      <c r="BF28" s="1088"/>
      <c r="BG28" s="1089"/>
      <c r="BH28" s="1089"/>
      <c r="BI28" s="1088"/>
      <c r="BJ28" s="1089"/>
      <c r="BK28" s="1089"/>
      <c r="BL28" s="1089"/>
      <c r="BM28" s="1090"/>
      <c r="BN28" s="1089"/>
      <c r="BO28" s="1088"/>
      <c r="BP28" s="1090"/>
      <c r="BQ28" s="1089"/>
      <c r="BR28" s="1088"/>
      <c r="BS28" s="1089"/>
      <c r="BT28" s="1089"/>
      <c r="BU28" s="1088"/>
      <c r="BV28" s="1089"/>
      <c r="BW28" s="1089"/>
      <c r="BX28" s="1089"/>
      <c r="BY28" s="1090"/>
      <c r="BZ28" s="1089"/>
      <c r="CA28" s="1088"/>
    </row>
    <row r="29" spans="1:88">
      <c r="A29" s="1717" t="s">
        <v>28</v>
      </c>
      <c r="B29" s="1718"/>
      <c r="C29" s="1719"/>
      <c r="D29" s="1720" t="s">
        <v>29</v>
      </c>
      <c r="E29" s="1721"/>
      <c r="F29" s="1722" t="s">
        <v>30</v>
      </c>
      <c r="G29" s="1723"/>
      <c r="H29" s="1087" t="s">
        <v>9</v>
      </c>
      <c r="I29" s="1086" t="s">
        <v>10</v>
      </c>
      <c r="J29" s="1085" t="s">
        <v>11</v>
      </c>
      <c r="K29" s="1087" t="s">
        <v>9</v>
      </c>
      <c r="L29" s="1086" t="s">
        <v>10</v>
      </c>
      <c r="M29" s="1085" t="s">
        <v>11</v>
      </c>
      <c r="N29" s="1087" t="s">
        <v>9</v>
      </c>
      <c r="O29" s="1086" t="s">
        <v>10</v>
      </c>
      <c r="P29" s="1085" t="s">
        <v>11</v>
      </c>
      <c r="Q29" s="1087" t="s">
        <v>9</v>
      </c>
      <c r="R29" s="1086" t="s">
        <v>10</v>
      </c>
      <c r="S29" s="1085" t="s">
        <v>11</v>
      </c>
      <c r="T29" s="1087" t="s">
        <v>9</v>
      </c>
      <c r="U29" s="1086" t="s">
        <v>10</v>
      </c>
      <c r="V29" s="1085" t="s">
        <v>11</v>
      </c>
      <c r="W29" s="1087" t="s">
        <v>9</v>
      </c>
      <c r="X29" s="1086" t="s">
        <v>10</v>
      </c>
      <c r="Y29" s="1085" t="s">
        <v>11</v>
      </c>
      <c r="Z29" s="1087" t="s">
        <v>9</v>
      </c>
      <c r="AA29" s="1086" t="s">
        <v>10</v>
      </c>
      <c r="AB29" s="1085" t="s">
        <v>11</v>
      </c>
      <c r="AC29" s="1087" t="s">
        <v>9</v>
      </c>
      <c r="AD29" s="1086" t="s">
        <v>10</v>
      </c>
      <c r="AE29" s="1085" t="s">
        <v>11</v>
      </c>
      <c r="AF29" s="1087" t="s">
        <v>9</v>
      </c>
      <c r="AG29" s="1086" t="s">
        <v>10</v>
      </c>
      <c r="AH29" s="1085" t="s">
        <v>11</v>
      </c>
      <c r="AI29" s="1087" t="s">
        <v>9</v>
      </c>
      <c r="AJ29" s="1086" t="s">
        <v>10</v>
      </c>
      <c r="AK29" s="1085" t="s">
        <v>11</v>
      </c>
      <c r="AL29" s="1087" t="s">
        <v>9</v>
      </c>
      <c r="AM29" s="1086" t="s">
        <v>10</v>
      </c>
      <c r="AN29" s="1085" t="s">
        <v>11</v>
      </c>
      <c r="AO29" s="1087" t="s">
        <v>9</v>
      </c>
      <c r="AP29" s="1086" t="s">
        <v>10</v>
      </c>
      <c r="AQ29" s="1085" t="s">
        <v>11</v>
      </c>
      <c r="AR29" s="1087" t="s">
        <v>9</v>
      </c>
      <c r="AS29" s="1086" t="s">
        <v>10</v>
      </c>
      <c r="AT29" s="1085" t="s">
        <v>11</v>
      </c>
      <c r="AU29" s="1087" t="s">
        <v>9</v>
      </c>
      <c r="AV29" s="1086" t="s">
        <v>10</v>
      </c>
      <c r="AW29" s="1085" t="s">
        <v>11</v>
      </c>
      <c r="AX29" s="1087" t="s">
        <v>9</v>
      </c>
      <c r="AY29" s="1086" t="s">
        <v>10</v>
      </c>
      <c r="AZ29" s="1085" t="s">
        <v>11</v>
      </c>
      <c r="BA29" s="1087" t="s">
        <v>9</v>
      </c>
      <c r="BB29" s="1086" t="s">
        <v>10</v>
      </c>
      <c r="BC29" s="1085" t="s">
        <v>11</v>
      </c>
      <c r="BD29" s="1087" t="s">
        <v>9</v>
      </c>
      <c r="BE29" s="1086" t="s">
        <v>10</v>
      </c>
      <c r="BF29" s="1085" t="s">
        <v>11</v>
      </c>
      <c r="BG29" s="1087" t="s">
        <v>9</v>
      </c>
      <c r="BH29" s="1086" t="s">
        <v>10</v>
      </c>
      <c r="BI29" s="1085" t="s">
        <v>11</v>
      </c>
      <c r="BJ29" s="1087" t="s">
        <v>9</v>
      </c>
      <c r="BK29" s="1086" t="s">
        <v>10</v>
      </c>
      <c r="BL29" s="1085" t="s">
        <v>11</v>
      </c>
      <c r="BM29" s="1087" t="s">
        <v>9</v>
      </c>
      <c r="BN29" s="1086" t="s">
        <v>10</v>
      </c>
      <c r="BO29" s="1085" t="s">
        <v>11</v>
      </c>
      <c r="BP29" s="1087" t="s">
        <v>9</v>
      </c>
      <c r="BQ29" s="1086" t="s">
        <v>10</v>
      </c>
      <c r="BR29" s="1085" t="s">
        <v>11</v>
      </c>
      <c r="BS29" s="1087" t="s">
        <v>9</v>
      </c>
      <c r="BT29" s="1086" t="s">
        <v>10</v>
      </c>
      <c r="BU29" s="1085" t="s">
        <v>11</v>
      </c>
      <c r="BV29" s="1087" t="s">
        <v>9</v>
      </c>
      <c r="BW29" s="1086" t="s">
        <v>10</v>
      </c>
      <c r="BX29" s="1085" t="s">
        <v>11</v>
      </c>
      <c r="BY29" s="1087" t="s">
        <v>9</v>
      </c>
      <c r="BZ29" s="1086" t="s">
        <v>10</v>
      </c>
      <c r="CA29" s="1085" t="s">
        <v>11</v>
      </c>
    </row>
    <row r="30" spans="1:88" ht="13.8" thickBot="1">
      <c r="A30" s="1705" t="s">
        <v>394</v>
      </c>
      <c r="B30" s="1705"/>
      <c r="C30" s="1706"/>
      <c r="D30" s="1084" t="s">
        <v>32</v>
      </c>
      <c r="E30" s="1084" t="s">
        <v>33</v>
      </c>
      <c r="F30" s="1084" t="s">
        <v>32</v>
      </c>
      <c r="G30" s="1083" t="s">
        <v>33</v>
      </c>
      <c r="H30" s="1082" t="s">
        <v>14</v>
      </c>
      <c r="I30" s="1081" t="s">
        <v>15</v>
      </c>
      <c r="J30" s="1080" t="s">
        <v>70</v>
      </c>
      <c r="K30" s="1082" t="s">
        <v>14</v>
      </c>
      <c r="L30" s="1081" t="s">
        <v>15</v>
      </c>
      <c r="M30" s="1080" t="s">
        <v>70</v>
      </c>
      <c r="N30" s="1082" t="s">
        <v>14</v>
      </c>
      <c r="O30" s="1081" t="s">
        <v>15</v>
      </c>
      <c r="P30" s="1080" t="s">
        <v>70</v>
      </c>
      <c r="Q30" s="1082" t="s">
        <v>14</v>
      </c>
      <c r="R30" s="1081" t="s">
        <v>15</v>
      </c>
      <c r="S30" s="1080" t="s">
        <v>70</v>
      </c>
      <c r="T30" s="1082" t="s">
        <v>14</v>
      </c>
      <c r="U30" s="1081" t="s">
        <v>15</v>
      </c>
      <c r="V30" s="1080" t="s">
        <v>70</v>
      </c>
      <c r="W30" s="1082" t="s">
        <v>14</v>
      </c>
      <c r="X30" s="1081" t="s">
        <v>15</v>
      </c>
      <c r="Y30" s="1080" t="s">
        <v>70</v>
      </c>
      <c r="Z30" s="1082" t="s">
        <v>14</v>
      </c>
      <c r="AA30" s="1081" t="s">
        <v>15</v>
      </c>
      <c r="AB30" s="1080" t="s">
        <v>70</v>
      </c>
      <c r="AC30" s="1082" t="s">
        <v>14</v>
      </c>
      <c r="AD30" s="1081" t="s">
        <v>15</v>
      </c>
      <c r="AE30" s="1080" t="s">
        <v>70</v>
      </c>
      <c r="AF30" s="1082" t="s">
        <v>14</v>
      </c>
      <c r="AG30" s="1081" t="s">
        <v>15</v>
      </c>
      <c r="AH30" s="1080" t="s">
        <v>70</v>
      </c>
      <c r="AI30" s="1082" t="s">
        <v>14</v>
      </c>
      <c r="AJ30" s="1081" t="s">
        <v>15</v>
      </c>
      <c r="AK30" s="1080" t="s">
        <v>70</v>
      </c>
      <c r="AL30" s="1082" t="s">
        <v>14</v>
      </c>
      <c r="AM30" s="1081" t="s">
        <v>15</v>
      </c>
      <c r="AN30" s="1080" t="s">
        <v>70</v>
      </c>
      <c r="AO30" s="1082" t="s">
        <v>14</v>
      </c>
      <c r="AP30" s="1081" t="s">
        <v>15</v>
      </c>
      <c r="AQ30" s="1080" t="s">
        <v>70</v>
      </c>
      <c r="AR30" s="1082" t="s">
        <v>14</v>
      </c>
      <c r="AS30" s="1081" t="s">
        <v>15</v>
      </c>
      <c r="AT30" s="1080" t="s">
        <v>70</v>
      </c>
      <c r="AU30" s="1082" t="s">
        <v>14</v>
      </c>
      <c r="AV30" s="1081" t="s">
        <v>15</v>
      </c>
      <c r="AW30" s="1080" t="s">
        <v>70</v>
      </c>
      <c r="AX30" s="1082" t="s">
        <v>14</v>
      </c>
      <c r="AY30" s="1081" t="s">
        <v>15</v>
      </c>
      <c r="AZ30" s="1080" t="s">
        <v>70</v>
      </c>
      <c r="BA30" s="1082" t="s">
        <v>14</v>
      </c>
      <c r="BB30" s="1081" t="s">
        <v>15</v>
      </c>
      <c r="BC30" s="1080" t="s">
        <v>70</v>
      </c>
      <c r="BD30" s="1082" t="s">
        <v>14</v>
      </c>
      <c r="BE30" s="1081" t="s">
        <v>15</v>
      </c>
      <c r="BF30" s="1080" t="s">
        <v>70</v>
      </c>
      <c r="BG30" s="1082" t="s">
        <v>14</v>
      </c>
      <c r="BH30" s="1081" t="s">
        <v>15</v>
      </c>
      <c r="BI30" s="1080" t="s">
        <v>70</v>
      </c>
      <c r="BJ30" s="1082" t="s">
        <v>14</v>
      </c>
      <c r="BK30" s="1081" t="s">
        <v>15</v>
      </c>
      <c r="BL30" s="1080" t="s">
        <v>70</v>
      </c>
      <c r="BM30" s="1082" t="s">
        <v>14</v>
      </c>
      <c r="BN30" s="1081" t="s">
        <v>15</v>
      </c>
      <c r="BO30" s="1080" t="s">
        <v>70</v>
      </c>
      <c r="BP30" s="1082" t="s">
        <v>14</v>
      </c>
      <c r="BQ30" s="1081" t="s">
        <v>15</v>
      </c>
      <c r="BR30" s="1080" t="s">
        <v>70</v>
      </c>
      <c r="BS30" s="1082" t="s">
        <v>14</v>
      </c>
      <c r="BT30" s="1081" t="s">
        <v>15</v>
      </c>
      <c r="BU30" s="1080" t="s">
        <v>70</v>
      </c>
      <c r="BV30" s="1082" t="s">
        <v>14</v>
      </c>
      <c r="BW30" s="1081" t="s">
        <v>15</v>
      </c>
      <c r="BX30" s="1080" t="s">
        <v>70</v>
      </c>
      <c r="BY30" s="1082" t="s">
        <v>14</v>
      </c>
      <c r="BZ30" s="1081" t="s">
        <v>15</v>
      </c>
      <c r="CA30" s="1080" t="s">
        <v>70</v>
      </c>
    </row>
    <row r="31" spans="1:88" s="1191" customFormat="1">
      <c r="A31" s="1909" t="s">
        <v>431</v>
      </c>
      <c r="B31" s="1910"/>
      <c r="C31" s="1911"/>
      <c r="D31" s="1205"/>
      <c r="E31" s="1204"/>
      <c r="F31" s="1203"/>
      <c r="G31" s="1202"/>
      <c r="H31" s="1236">
        <v>1.84</v>
      </c>
      <c r="I31" s="1375">
        <v>0.03</v>
      </c>
      <c r="J31" s="1374">
        <v>6.0000000000000001E-3</v>
      </c>
      <c r="K31" s="1236">
        <v>1.84</v>
      </c>
      <c r="L31" s="1375">
        <v>0.03</v>
      </c>
      <c r="M31" s="1374">
        <v>6.0000000000000001E-3</v>
      </c>
      <c r="N31" s="1236">
        <v>1.84</v>
      </c>
      <c r="O31" s="1375">
        <v>0.03</v>
      </c>
      <c r="P31" s="1374">
        <v>5.5999999999999999E-3</v>
      </c>
      <c r="Q31" s="1236">
        <v>1.84</v>
      </c>
      <c r="R31" s="1375">
        <v>0.03</v>
      </c>
      <c r="S31" s="1374">
        <v>6.0000000000000001E-3</v>
      </c>
      <c r="T31" s="1236">
        <v>1.88</v>
      </c>
      <c r="U31" s="1375">
        <v>3.04E-2</v>
      </c>
      <c r="V31" s="1374">
        <v>6.0000000000000001E-3</v>
      </c>
      <c r="W31" s="1236">
        <v>1.88</v>
      </c>
      <c r="X31" s="1375">
        <v>3.04E-2</v>
      </c>
      <c r="Y31" s="1374">
        <v>5.5999999999999999E-3</v>
      </c>
      <c r="Z31" s="1236">
        <v>2.09</v>
      </c>
      <c r="AA31" s="1375">
        <v>3.32E-2</v>
      </c>
      <c r="AB31" s="1374">
        <v>9.1999999999999998E-3</v>
      </c>
      <c r="AC31" s="1236">
        <v>2.94</v>
      </c>
      <c r="AD31" s="1375">
        <v>4.48E-2</v>
      </c>
      <c r="AE31" s="1374">
        <v>1.9600000000000003E-2</v>
      </c>
      <c r="AF31" s="1236">
        <v>3.34</v>
      </c>
      <c r="AG31" s="1375">
        <v>4.9599999999999998E-2</v>
      </c>
      <c r="AH31" s="1374">
        <v>2.3600000000000003E-2</v>
      </c>
      <c r="AI31" s="1236">
        <v>3.3</v>
      </c>
      <c r="AJ31" s="1375">
        <v>4.9200000000000001E-2</v>
      </c>
      <c r="AK31" s="1374">
        <v>2.2800000000000001E-2</v>
      </c>
      <c r="AL31" s="1236">
        <v>2.83</v>
      </c>
      <c r="AM31" s="1375">
        <v>4.2799999999999998E-2</v>
      </c>
      <c r="AN31" s="1374">
        <v>1.84E-2</v>
      </c>
      <c r="AO31" s="1236">
        <v>3.31</v>
      </c>
      <c r="AP31" s="1375">
        <v>4.9200000000000001E-2</v>
      </c>
      <c r="AQ31" s="1374">
        <v>2.3199999999999998E-2</v>
      </c>
      <c r="AR31" s="1236">
        <v>3.31</v>
      </c>
      <c r="AS31" s="1375">
        <v>4.9200000000000001E-2</v>
      </c>
      <c r="AT31" s="1374">
        <v>2.3199999999999998E-2</v>
      </c>
      <c r="AU31" s="1236">
        <v>3.26</v>
      </c>
      <c r="AV31" s="1375">
        <v>4.8799999999999996E-2</v>
      </c>
      <c r="AW31" s="1374">
        <v>2.24E-2</v>
      </c>
      <c r="AX31" s="1236">
        <v>2.83</v>
      </c>
      <c r="AY31" s="1375">
        <v>4.2799999999999998E-2</v>
      </c>
      <c r="AZ31" s="1374">
        <v>1.84E-2</v>
      </c>
      <c r="BA31" s="1236">
        <v>3.3</v>
      </c>
      <c r="BB31" s="1375">
        <v>4.9200000000000001E-2</v>
      </c>
      <c r="BC31" s="1374">
        <v>2.2800000000000001E-2</v>
      </c>
      <c r="BD31" s="1236">
        <v>3.33</v>
      </c>
      <c r="BE31" s="1375">
        <v>4.9599999999999998E-2</v>
      </c>
      <c r="BF31" s="1374">
        <v>2.3199999999999998E-2</v>
      </c>
      <c r="BG31" s="1236">
        <v>3.23</v>
      </c>
      <c r="BH31" s="1375">
        <v>4.8399999999999999E-2</v>
      </c>
      <c r="BI31" s="1374">
        <v>2.1999999999999999E-2</v>
      </c>
      <c r="BJ31" s="1236">
        <v>2.92</v>
      </c>
      <c r="BK31" s="1375">
        <v>4.3999999999999997E-2</v>
      </c>
      <c r="BL31" s="1374">
        <v>1.9199999999999998E-2</v>
      </c>
      <c r="BM31" s="1236">
        <v>3.36</v>
      </c>
      <c r="BN31" s="1375">
        <v>0.05</v>
      </c>
      <c r="BO31" s="1374">
        <v>2.3600000000000003E-2</v>
      </c>
      <c r="BP31" s="1236">
        <v>3.36</v>
      </c>
      <c r="BQ31" s="1375">
        <v>0.05</v>
      </c>
      <c r="BR31" s="1374">
        <v>2.3600000000000003E-2</v>
      </c>
      <c r="BS31" s="1236">
        <v>3.18</v>
      </c>
      <c r="BT31" s="1375">
        <v>4.8000000000000001E-2</v>
      </c>
      <c r="BU31" s="1374">
        <v>2.1999999999999999E-2</v>
      </c>
      <c r="BV31" s="1236">
        <v>2.95</v>
      </c>
      <c r="BW31" s="1375">
        <v>4.48E-2</v>
      </c>
      <c r="BX31" s="1374">
        <v>0.02</v>
      </c>
      <c r="BY31" s="1236">
        <v>3.37</v>
      </c>
      <c r="BZ31" s="1375">
        <v>5.04E-2</v>
      </c>
      <c r="CA31" s="1374">
        <v>2.4399999999999998E-2</v>
      </c>
      <c r="CB31" s="1431"/>
      <c r="CC31" s="1431"/>
      <c r="CF31" s="1430"/>
      <c r="CG31" s="1430"/>
      <c r="CJ31" s="1429"/>
    </row>
    <row r="32" spans="1:88" s="1191" customFormat="1">
      <c r="A32" s="1903" t="s">
        <v>430</v>
      </c>
      <c r="B32" s="1904"/>
      <c r="C32" s="1905"/>
      <c r="D32" s="1453"/>
      <c r="E32" s="1452"/>
      <c r="F32" s="1451"/>
      <c r="G32" s="1450"/>
      <c r="H32" s="1236">
        <v>31.88</v>
      </c>
      <c r="I32" s="1375">
        <v>0.42480000000000001</v>
      </c>
      <c r="J32" s="1374">
        <v>0.31719999999999998</v>
      </c>
      <c r="K32" s="1236">
        <v>31.8</v>
      </c>
      <c r="L32" s="1375">
        <v>0.42280000000000001</v>
      </c>
      <c r="M32" s="1374">
        <v>0.31760000000000005</v>
      </c>
      <c r="N32" s="1236">
        <v>31.55</v>
      </c>
      <c r="O32" s="1375">
        <v>0.41880000000000001</v>
      </c>
      <c r="P32" s="1374">
        <v>0.316</v>
      </c>
      <c r="Q32" s="1236">
        <v>32.68</v>
      </c>
      <c r="R32" s="1375">
        <v>0.44119999999999998</v>
      </c>
      <c r="S32" s="1374">
        <v>0.31719999999999998</v>
      </c>
      <c r="T32" s="1236">
        <v>34.28</v>
      </c>
      <c r="U32" s="1375">
        <v>0.46879999999999999</v>
      </c>
      <c r="V32" s="1374">
        <v>0.31360000000000005</v>
      </c>
      <c r="W32" s="1236">
        <v>38.22</v>
      </c>
      <c r="X32" s="1375">
        <v>0.5444</v>
      </c>
      <c r="Y32" s="1374">
        <v>0.31480000000000002</v>
      </c>
      <c r="Z32" s="1236">
        <v>40.799999999999997</v>
      </c>
      <c r="AA32" s="1375">
        <v>0.59279999999999999</v>
      </c>
      <c r="AB32" s="1374">
        <v>0.31519999999999998</v>
      </c>
      <c r="AC32" s="1236">
        <v>41.67</v>
      </c>
      <c r="AD32" s="1375">
        <v>0.61960000000000004</v>
      </c>
      <c r="AE32" s="1374">
        <v>0.31</v>
      </c>
      <c r="AF32" s="1236">
        <v>42.39</v>
      </c>
      <c r="AG32" s="1375">
        <v>0.62320000000000009</v>
      </c>
      <c r="AH32" s="1374">
        <v>0.31319999999999998</v>
      </c>
      <c r="AI32" s="1236">
        <v>42.66</v>
      </c>
      <c r="AJ32" s="1375">
        <v>0.62679999999999991</v>
      </c>
      <c r="AK32" s="1374">
        <v>0.316</v>
      </c>
      <c r="AL32" s="1236">
        <v>42.94</v>
      </c>
      <c r="AM32" s="1375">
        <v>0.62920000000000009</v>
      </c>
      <c r="AN32" s="1374">
        <v>0.3216</v>
      </c>
      <c r="AO32" s="1236">
        <v>40.82</v>
      </c>
      <c r="AP32" s="1375">
        <v>0.59520000000000006</v>
      </c>
      <c r="AQ32" s="1374">
        <v>0.31119999999999998</v>
      </c>
      <c r="AR32" s="1236">
        <v>41.13</v>
      </c>
      <c r="AS32" s="1375">
        <v>0.60039999999999993</v>
      </c>
      <c r="AT32" s="1374">
        <v>0.31239999999999996</v>
      </c>
      <c r="AU32" s="1236">
        <v>41.59</v>
      </c>
      <c r="AV32" s="1375">
        <v>0.60920000000000007</v>
      </c>
      <c r="AW32" s="1374">
        <v>0.31160000000000004</v>
      </c>
      <c r="AX32" s="1236">
        <v>44.9</v>
      </c>
      <c r="AY32" s="1375">
        <v>0.66079999999999994</v>
      </c>
      <c r="AZ32" s="1374">
        <v>0.33039999999999997</v>
      </c>
      <c r="BA32" s="1236">
        <v>43.4</v>
      </c>
      <c r="BB32" s="1375">
        <v>0.63600000000000001</v>
      </c>
      <c r="BC32" s="1374">
        <v>0.32480000000000003</v>
      </c>
      <c r="BD32" s="1236">
        <v>42.52</v>
      </c>
      <c r="BE32" s="1375">
        <v>0.62360000000000004</v>
      </c>
      <c r="BF32" s="1374">
        <v>0.31719999999999998</v>
      </c>
      <c r="BG32" s="1236">
        <v>41.91</v>
      </c>
      <c r="BH32" s="1375">
        <v>0.61360000000000003</v>
      </c>
      <c r="BI32" s="1374">
        <v>0.31480000000000002</v>
      </c>
      <c r="BJ32" s="1236">
        <v>40.68</v>
      </c>
      <c r="BK32" s="1375">
        <v>0.59079999999999999</v>
      </c>
      <c r="BL32" s="1374">
        <v>0.31480000000000002</v>
      </c>
      <c r="BM32" s="1236">
        <v>39.090000000000003</v>
      </c>
      <c r="BN32" s="1375">
        <v>0.56159999999999999</v>
      </c>
      <c r="BO32" s="1374">
        <v>0.31360000000000005</v>
      </c>
      <c r="BP32" s="1236">
        <v>37.270000000000003</v>
      </c>
      <c r="BQ32" s="1375">
        <v>0.53079999999999994</v>
      </c>
      <c r="BR32" s="1374">
        <v>0.30719999999999997</v>
      </c>
      <c r="BS32" s="1236">
        <v>35.049999999999997</v>
      </c>
      <c r="BT32" s="1375">
        <v>0.49280000000000002</v>
      </c>
      <c r="BU32" s="1374">
        <v>0.31119999999999998</v>
      </c>
      <c r="BV32" s="1236">
        <v>33.89</v>
      </c>
      <c r="BW32" s="1375">
        <v>0.46760000000000002</v>
      </c>
      <c r="BX32" s="1374">
        <v>0.31439999999999996</v>
      </c>
      <c r="BY32" s="1236">
        <v>33.090000000000003</v>
      </c>
      <c r="BZ32" s="1375">
        <v>0.45119999999999999</v>
      </c>
      <c r="CA32" s="1374">
        <v>0.31480000000000002</v>
      </c>
      <c r="CB32" s="1431"/>
      <c r="CC32" s="1431"/>
      <c r="CF32" s="1430"/>
      <c r="CG32" s="1430"/>
      <c r="CJ32" s="1429"/>
    </row>
    <row r="33" spans="1:88" s="1191" customFormat="1">
      <c r="A33" s="1903" t="s">
        <v>429</v>
      </c>
      <c r="B33" s="1904"/>
      <c r="C33" s="1905"/>
      <c r="D33" s="1434"/>
      <c r="E33" s="1433"/>
      <c r="F33" s="1433"/>
      <c r="G33" s="1432"/>
      <c r="H33" s="1236">
        <v>9.52</v>
      </c>
      <c r="I33" s="1375">
        <v>0.15</v>
      </c>
      <c r="J33" s="1374">
        <v>5.0799999999999998E-2</v>
      </c>
      <c r="K33" s="1236">
        <v>9.4</v>
      </c>
      <c r="L33" s="1375">
        <v>0.1484</v>
      </c>
      <c r="M33" s="1374">
        <v>4.9200000000000001E-2</v>
      </c>
      <c r="N33" s="1236">
        <v>10.29</v>
      </c>
      <c r="O33" s="1375">
        <v>0.1628</v>
      </c>
      <c r="P33" s="1374">
        <v>5.2399999999999995E-2</v>
      </c>
      <c r="Q33" s="1236">
        <v>10.41</v>
      </c>
      <c r="R33" s="1375">
        <v>0.16600000000000001</v>
      </c>
      <c r="S33" s="1374">
        <v>4.8799999999999996E-2</v>
      </c>
      <c r="T33" s="1236">
        <v>11.63</v>
      </c>
      <c r="U33" s="1375">
        <v>0.184</v>
      </c>
      <c r="V33" s="1374">
        <v>5.28E-2</v>
      </c>
      <c r="W33" s="1236">
        <v>12.36</v>
      </c>
      <c r="X33" s="1375">
        <v>0.19640000000000002</v>
      </c>
      <c r="Y33" s="1374">
        <v>5.28E-2</v>
      </c>
      <c r="Z33" s="1236">
        <v>11.61</v>
      </c>
      <c r="AA33" s="1375">
        <v>0.18440000000000001</v>
      </c>
      <c r="AB33" s="1374">
        <v>0.05</v>
      </c>
      <c r="AC33" s="1236">
        <v>11.37</v>
      </c>
      <c r="AD33" s="1375">
        <v>0.18480000000000002</v>
      </c>
      <c r="AE33" s="1374">
        <v>0.04</v>
      </c>
      <c r="AF33" s="1236">
        <v>11.24</v>
      </c>
      <c r="AG33" s="1375">
        <v>0.17959999999999998</v>
      </c>
      <c r="AH33" s="1374">
        <v>4.4400000000000002E-2</v>
      </c>
      <c r="AI33" s="1236">
        <v>11.25</v>
      </c>
      <c r="AJ33" s="1375">
        <v>0.17799999999999999</v>
      </c>
      <c r="AK33" s="1374">
        <v>5.0799999999999998E-2</v>
      </c>
      <c r="AL33" s="1236">
        <v>10.96</v>
      </c>
      <c r="AM33" s="1375">
        <v>0.17599999999999999</v>
      </c>
      <c r="AN33" s="1374">
        <v>3.9200000000000006E-2</v>
      </c>
      <c r="AO33" s="1236">
        <v>11.33</v>
      </c>
      <c r="AP33" s="1375">
        <v>0.1804</v>
      </c>
      <c r="AQ33" s="1374">
        <v>4.6799999999999994E-2</v>
      </c>
      <c r="AR33" s="1236">
        <v>10.88</v>
      </c>
      <c r="AS33" s="1375">
        <v>0.1724</v>
      </c>
      <c r="AT33" s="1374">
        <v>4.8000000000000001E-2</v>
      </c>
      <c r="AU33" s="1236">
        <v>11.24</v>
      </c>
      <c r="AV33" s="1375">
        <v>0.1772</v>
      </c>
      <c r="AW33" s="1374">
        <v>5.28E-2</v>
      </c>
      <c r="AX33" s="1236">
        <v>11.68</v>
      </c>
      <c r="AY33" s="1375">
        <v>0.18519999999999998</v>
      </c>
      <c r="AZ33" s="1374">
        <v>5.1200000000000002E-2</v>
      </c>
      <c r="BA33" s="1236">
        <v>12.66</v>
      </c>
      <c r="BB33" s="1375">
        <v>0.19919999999999999</v>
      </c>
      <c r="BC33" s="1374">
        <v>6.1200000000000004E-2</v>
      </c>
      <c r="BD33" s="1236">
        <v>12.11</v>
      </c>
      <c r="BE33" s="1375">
        <v>0.19240000000000002</v>
      </c>
      <c r="BF33" s="1374">
        <v>5.16E-2</v>
      </c>
      <c r="BG33" s="1236">
        <v>11.83</v>
      </c>
      <c r="BH33" s="1375">
        <v>0.18719999999999998</v>
      </c>
      <c r="BI33" s="1374">
        <v>5.3200000000000004E-2</v>
      </c>
      <c r="BJ33" s="1236">
        <v>11.38</v>
      </c>
      <c r="BK33" s="1375">
        <v>0.17959999999999998</v>
      </c>
      <c r="BL33" s="1374">
        <v>5.28E-2</v>
      </c>
      <c r="BM33" s="1236">
        <v>10.91</v>
      </c>
      <c r="BN33" s="1375">
        <v>0.17199999999999999</v>
      </c>
      <c r="BO33" s="1374">
        <v>5.16E-2</v>
      </c>
      <c r="BP33" s="1236">
        <v>10.58</v>
      </c>
      <c r="BQ33" s="1375">
        <v>0.16519999999999999</v>
      </c>
      <c r="BR33" s="1374">
        <v>5.4799999999999995E-2</v>
      </c>
      <c r="BS33" s="1236">
        <v>9.61</v>
      </c>
      <c r="BT33" s="1375">
        <v>0.15159999999999998</v>
      </c>
      <c r="BU33" s="1374">
        <v>5.04E-2</v>
      </c>
      <c r="BV33" s="1236">
        <v>9.57</v>
      </c>
      <c r="BW33" s="1375">
        <v>0.14959999999999998</v>
      </c>
      <c r="BX33" s="1374">
        <v>5.3999999999999999E-2</v>
      </c>
      <c r="BY33" s="1236">
        <v>9.23</v>
      </c>
      <c r="BZ33" s="1375">
        <v>0.1452</v>
      </c>
      <c r="CA33" s="1374">
        <v>4.9599999999999998E-2</v>
      </c>
      <c r="CB33" s="1431"/>
      <c r="CC33" s="1431"/>
      <c r="CF33" s="1430"/>
      <c r="CG33" s="1430"/>
      <c r="CJ33" s="1429"/>
    </row>
    <row r="34" spans="1:88" s="1443" customFormat="1">
      <c r="A34" s="1906" t="s">
        <v>419</v>
      </c>
      <c r="B34" s="1907"/>
      <c r="C34" s="1908"/>
      <c r="D34" s="1449"/>
      <c r="E34" s="1448"/>
      <c r="F34" s="1448"/>
      <c r="G34" s="1447"/>
      <c r="H34" s="1446">
        <v>43.239999999999995</v>
      </c>
      <c r="I34" s="1445">
        <v>0.6048</v>
      </c>
      <c r="J34" s="1444">
        <v>0.374</v>
      </c>
      <c r="K34" s="1446">
        <v>43.04</v>
      </c>
      <c r="L34" s="1445">
        <v>0.60119999999999996</v>
      </c>
      <c r="M34" s="1444">
        <v>0.37280000000000008</v>
      </c>
      <c r="N34" s="1446">
        <v>43.68</v>
      </c>
      <c r="O34" s="1445">
        <v>0.61159999999999992</v>
      </c>
      <c r="P34" s="1444">
        <v>0.374</v>
      </c>
      <c r="Q34" s="1446">
        <v>44.930000000000007</v>
      </c>
      <c r="R34" s="1445">
        <v>0.63719999999999999</v>
      </c>
      <c r="S34" s="1444">
        <v>0.372</v>
      </c>
      <c r="T34" s="1446">
        <v>47.790000000000006</v>
      </c>
      <c r="U34" s="1445">
        <v>0.68320000000000003</v>
      </c>
      <c r="V34" s="1444">
        <v>0.37240000000000006</v>
      </c>
      <c r="W34" s="1446">
        <v>52.46</v>
      </c>
      <c r="X34" s="1445">
        <v>0.7712</v>
      </c>
      <c r="Y34" s="1444">
        <v>0.37320000000000003</v>
      </c>
      <c r="Z34" s="1446">
        <v>54.5</v>
      </c>
      <c r="AA34" s="1445">
        <v>0.81040000000000001</v>
      </c>
      <c r="AB34" s="1444">
        <v>0.37439999999999996</v>
      </c>
      <c r="AC34" s="1446">
        <v>55.98</v>
      </c>
      <c r="AD34" s="1445">
        <v>0.84919999999999995</v>
      </c>
      <c r="AE34" s="1444">
        <v>0.36959999999999998</v>
      </c>
      <c r="AF34" s="1446">
        <v>56.970000000000006</v>
      </c>
      <c r="AG34" s="1445">
        <v>0.85240000000000005</v>
      </c>
      <c r="AH34" s="1444">
        <v>0.38119999999999998</v>
      </c>
      <c r="AI34" s="1446">
        <v>57.209999999999994</v>
      </c>
      <c r="AJ34" s="1445">
        <v>0.85399999999999987</v>
      </c>
      <c r="AK34" s="1444">
        <v>0.3896</v>
      </c>
      <c r="AL34" s="1446">
        <v>56.73</v>
      </c>
      <c r="AM34" s="1445">
        <v>0.84800000000000009</v>
      </c>
      <c r="AN34" s="1444">
        <v>0.37919999999999998</v>
      </c>
      <c r="AO34" s="1446">
        <v>55.46</v>
      </c>
      <c r="AP34" s="1445">
        <v>0.82480000000000009</v>
      </c>
      <c r="AQ34" s="1444">
        <v>0.38119999999999998</v>
      </c>
      <c r="AR34" s="1446">
        <v>55.320000000000007</v>
      </c>
      <c r="AS34" s="1445">
        <v>0.82199999999999995</v>
      </c>
      <c r="AT34" s="1444">
        <v>0.38359999999999994</v>
      </c>
      <c r="AU34" s="1446">
        <v>56.09</v>
      </c>
      <c r="AV34" s="1445">
        <v>0.83520000000000005</v>
      </c>
      <c r="AW34" s="1444">
        <v>0.38680000000000003</v>
      </c>
      <c r="AX34" s="1446">
        <v>59.41</v>
      </c>
      <c r="AY34" s="1445">
        <v>0.88879999999999981</v>
      </c>
      <c r="AZ34" s="1444">
        <v>0.4</v>
      </c>
      <c r="BA34" s="1446">
        <v>59.36</v>
      </c>
      <c r="BB34" s="1445">
        <v>0.88440000000000007</v>
      </c>
      <c r="BC34" s="1444">
        <v>0.40880000000000005</v>
      </c>
      <c r="BD34" s="1446">
        <v>57.96</v>
      </c>
      <c r="BE34" s="1445">
        <v>0.86560000000000004</v>
      </c>
      <c r="BF34" s="1444">
        <v>0.39199999999999996</v>
      </c>
      <c r="BG34" s="1446">
        <v>56.969999999999992</v>
      </c>
      <c r="BH34" s="1445">
        <v>0.84919999999999995</v>
      </c>
      <c r="BI34" s="1444">
        <v>0.39000000000000007</v>
      </c>
      <c r="BJ34" s="1446">
        <v>54.980000000000004</v>
      </c>
      <c r="BK34" s="1445">
        <v>0.81440000000000001</v>
      </c>
      <c r="BL34" s="1444">
        <v>0.38680000000000003</v>
      </c>
      <c r="BM34" s="1446">
        <v>53.36</v>
      </c>
      <c r="BN34" s="1445">
        <v>0.78360000000000007</v>
      </c>
      <c r="BO34" s="1444">
        <v>0.38880000000000003</v>
      </c>
      <c r="BP34" s="1446">
        <v>51.21</v>
      </c>
      <c r="BQ34" s="1445">
        <v>0.746</v>
      </c>
      <c r="BR34" s="1444">
        <v>0.3856</v>
      </c>
      <c r="BS34" s="1446">
        <v>47.839999999999996</v>
      </c>
      <c r="BT34" s="1445">
        <v>0.69240000000000002</v>
      </c>
      <c r="BU34" s="1444">
        <v>0.3836</v>
      </c>
      <c r="BV34" s="1446">
        <v>46.410000000000004</v>
      </c>
      <c r="BW34" s="1445">
        <v>0.66199999999999992</v>
      </c>
      <c r="BX34" s="1444">
        <v>0.38839999999999997</v>
      </c>
      <c r="BY34" s="1446">
        <v>45.69</v>
      </c>
      <c r="BZ34" s="1445">
        <v>0.64680000000000004</v>
      </c>
      <c r="CA34" s="1444">
        <v>0.38879999999999998</v>
      </c>
      <c r="CB34" s="1431"/>
      <c r="CC34" s="1431"/>
      <c r="CF34" s="1430"/>
      <c r="CG34" s="1430"/>
    </row>
    <row r="35" spans="1:88" s="1191" customFormat="1">
      <c r="A35" s="1903" t="s">
        <v>428</v>
      </c>
      <c r="B35" s="1904"/>
      <c r="C35" s="1905"/>
      <c r="D35" s="1442"/>
      <c r="E35" s="1441"/>
      <c r="F35" s="1440"/>
      <c r="G35" s="1439"/>
      <c r="H35" s="1236">
        <v>20.89</v>
      </c>
      <c r="I35" s="1375">
        <v>0.35120000000000001</v>
      </c>
      <c r="J35" s="1374">
        <v>4.9200000000000001E-2</v>
      </c>
      <c r="K35" s="1236">
        <v>21.11</v>
      </c>
      <c r="L35" s="1375">
        <v>0.3548</v>
      </c>
      <c r="M35" s="1374">
        <v>0.05</v>
      </c>
      <c r="N35" s="1236">
        <v>21.06</v>
      </c>
      <c r="O35" s="1375">
        <v>0.35399999999999998</v>
      </c>
      <c r="P35" s="1374">
        <v>4.9200000000000001E-2</v>
      </c>
      <c r="Q35" s="1236">
        <v>22</v>
      </c>
      <c r="R35" s="1375">
        <v>0.37</v>
      </c>
      <c r="S35" s="1374">
        <v>5.0799999999999998E-2</v>
      </c>
      <c r="T35" s="1236">
        <v>21.71</v>
      </c>
      <c r="U35" s="1375">
        <v>0.36119999999999997</v>
      </c>
      <c r="V35" s="1374">
        <v>5.0799999999999998E-2</v>
      </c>
      <c r="W35" s="1236">
        <v>21.9</v>
      </c>
      <c r="X35" s="1375">
        <v>0.36480000000000001</v>
      </c>
      <c r="Y35" s="1374">
        <v>4.8000000000000001E-2</v>
      </c>
      <c r="Z35" s="1236">
        <v>21.11</v>
      </c>
      <c r="AA35" s="1375">
        <v>0.35199999999999998</v>
      </c>
      <c r="AB35" s="1374">
        <v>4.36E-2</v>
      </c>
      <c r="AC35" s="1236">
        <v>21.73</v>
      </c>
      <c r="AD35" s="1375">
        <v>0.36319999999999997</v>
      </c>
      <c r="AE35" s="1374">
        <v>3.7200000000000004E-2</v>
      </c>
      <c r="AF35" s="1236">
        <v>20.52</v>
      </c>
      <c r="AG35" s="1375">
        <v>0.34279999999999999</v>
      </c>
      <c r="AH35" s="1374">
        <v>3.5999999999999997E-2</v>
      </c>
      <c r="AI35" s="1236">
        <v>20.6</v>
      </c>
      <c r="AJ35" s="1375">
        <v>0.34399999999999997</v>
      </c>
      <c r="AK35" s="1374">
        <v>3.8399999999999997E-2</v>
      </c>
      <c r="AL35" s="1236">
        <v>19.57</v>
      </c>
      <c r="AM35" s="1375">
        <v>0.32680000000000003</v>
      </c>
      <c r="AN35" s="1374">
        <v>3.56E-2</v>
      </c>
      <c r="AO35" s="1236">
        <v>19.989999999999998</v>
      </c>
      <c r="AP35" s="1375">
        <v>0.33400000000000002</v>
      </c>
      <c r="AQ35" s="1374">
        <v>3.5200000000000002E-2</v>
      </c>
      <c r="AR35" s="1236">
        <v>20.22</v>
      </c>
      <c r="AS35" s="1375">
        <v>0.3372</v>
      </c>
      <c r="AT35" s="1374">
        <v>4.0799999999999996E-2</v>
      </c>
      <c r="AU35" s="1236">
        <v>21.2</v>
      </c>
      <c r="AV35" s="1375">
        <v>0.35360000000000003</v>
      </c>
      <c r="AW35" s="1374">
        <v>4.24E-2</v>
      </c>
      <c r="AX35" s="1236">
        <v>21.34</v>
      </c>
      <c r="AY35" s="1375">
        <v>0.35160000000000002</v>
      </c>
      <c r="AZ35" s="1374">
        <v>4.8000000000000001E-2</v>
      </c>
      <c r="BA35" s="1236">
        <v>20.46</v>
      </c>
      <c r="BB35" s="1375">
        <v>0.3372</v>
      </c>
      <c r="BC35" s="1374">
        <v>4.48E-2</v>
      </c>
      <c r="BD35" s="1236">
        <v>21.28</v>
      </c>
      <c r="BE35" s="1375">
        <v>0.3508</v>
      </c>
      <c r="BF35" s="1374">
        <v>4.6399999999999997E-2</v>
      </c>
      <c r="BG35" s="1236">
        <v>21.45</v>
      </c>
      <c r="BH35" s="1375">
        <v>0.35360000000000003</v>
      </c>
      <c r="BI35" s="1374">
        <v>4.6799999999999994E-2</v>
      </c>
      <c r="BJ35" s="1236">
        <v>21.67</v>
      </c>
      <c r="BK35" s="1375">
        <v>0.35719999999999996</v>
      </c>
      <c r="BL35" s="1374">
        <v>4.7600000000000003E-2</v>
      </c>
      <c r="BM35" s="1236">
        <v>22.13</v>
      </c>
      <c r="BN35" s="1375">
        <v>0.36480000000000001</v>
      </c>
      <c r="BO35" s="1374">
        <v>4.8000000000000001E-2</v>
      </c>
      <c r="BP35" s="1236">
        <v>22.85</v>
      </c>
      <c r="BQ35" s="1375">
        <v>0.38039999999999996</v>
      </c>
      <c r="BR35" s="1374">
        <v>5.16E-2</v>
      </c>
      <c r="BS35" s="1236">
        <v>22.7</v>
      </c>
      <c r="BT35" s="1375">
        <v>0.378</v>
      </c>
      <c r="BU35" s="1374">
        <v>5.1200000000000002E-2</v>
      </c>
      <c r="BV35" s="1236">
        <v>22.72</v>
      </c>
      <c r="BW35" s="1375">
        <v>0.38200000000000001</v>
      </c>
      <c r="BX35" s="1374">
        <v>5.28E-2</v>
      </c>
      <c r="BY35" s="1236">
        <v>22.19</v>
      </c>
      <c r="BZ35" s="1375">
        <v>0.37319999999999998</v>
      </c>
      <c r="CA35" s="1374">
        <v>5.0799999999999998E-2</v>
      </c>
      <c r="CB35" s="1431"/>
      <c r="CC35" s="1431"/>
      <c r="CF35" s="1430"/>
      <c r="CG35" s="1430"/>
      <c r="CJ35" s="1429"/>
    </row>
    <row r="36" spans="1:88" s="1191" customFormat="1">
      <c r="A36" s="1903" t="s">
        <v>427</v>
      </c>
      <c r="B36" s="1904"/>
      <c r="C36" s="1905"/>
      <c r="D36" s="1438"/>
      <c r="E36" s="1196"/>
      <c r="F36" s="1195"/>
      <c r="G36" s="1194"/>
      <c r="H36" s="1236">
        <v>27.29</v>
      </c>
      <c r="I36" s="1375">
        <v>0.4632</v>
      </c>
      <c r="J36" s="1374">
        <v>0</v>
      </c>
      <c r="K36" s="1236">
        <v>26.84</v>
      </c>
      <c r="L36" s="1375">
        <v>0.4556</v>
      </c>
      <c r="M36" s="1374">
        <v>0</v>
      </c>
      <c r="N36" s="1236">
        <v>27.31</v>
      </c>
      <c r="O36" s="1375">
        <v>0.46360000000000001</v>
      </c>
      <c r="P36" s="1374">
        <v>0</v>
      </c>
      <c r="Q36" s="1236">
        <v>28.44</v>
      </c>
      <c r="R36" s="1375">
        <v>0.48280000000000001</v>
      </c>
      <c r="S36" s="1374">
        <v>0</v>
      </c>
      <c r="T36" s="1236">
        <v>32.64</v>
      </c>
      <c r="U36" s="1375">
        <v>0.5484</v>
      </c>
      <c r="V36" s="1374">
        <v>0</v>
      </c>
      <c r="W36" s="1236">
        <v>38.950000000000003</v>
      </c>
      <c r="X36" s="1375">
        <v>0.65439999999999998</v>
      </c>
      <c r="Y36" s="1374">
        <v>0</v>
      </c>
      <c r="Z36" s="1236">
        <v>43.88</v>
      </c>
      <c r="AA36" s="1375">
        <v>0.73720000000000008</v>
      </c>
      <c r="AB36" s="1374">
        <v>1.6000000000000001E-3</v>
      </c>
      <c r="AC36" s="1236">
        <v>45.52</v>
      </c>
      <c r="AD36" s="1375">
        <v>0.76479999999999992</v>
      </c>
      <c r="AE36" s="1374">
        <v>0</v>
      </c>
      <c r="AF36" s="1236">
        <v>46.14</v>
      </c>
      <c r="AG36" s="1375">
        <v>0.7752</v>
      </c>
      <c r="AH36" s="1374">
        <v>4.0000000000000002E-4</v>
      </c>
      <c r="AI36" s="1236">
        <v>45.52</v>
      </c>
      <c r="AJ36" s="1375">
        <v>0.76479999999999992</v>
      </c>
      <c r="AK36" s="1374">
        <v>0</v>
      </c>
      <c r="AL36" s="1236">
        <v>46.45</v>
      </c>
      <c r="AM36" s="1375">
        <v>0.78039999999999998</v>
      </c>
      <c r="AN36" s="1374">
        <v>4.0000000000000002E-4</v>
      </c>
      <c r="AO36" s="1236">
        <v>44.4</v>
      </c>
      <c r="AP36" s="1375">
        <v>0.746</v>
      </c>
      <c r="AQ36" s="1374">
        <v>0</v>
      </c>
      <c r="AR36" s="1236">
        <v>45.4</v>
      </c>
      <c r="AS36" s="1375">
        <v>0.76279999999999992</v>
      </c>
      <c r="AT36" s="1374">
        <v>0</v>
      </c>
      <c r="AU36" s="1236">
        <v>47.03</v>
      </c>
      <c r="AV36" s="1375">
        <v>0.79</v>
      </c>
      <c r="AW36" s="1374">
        <v>1.72E-2</v>
      </c>
      <c r="AX36" s="1236">
        <v>49.82</v>
      </c>
      <c r="AY36" s="1375">
        <v>0.8276</v>
      </c>
      <c r="AZ36" s="1374">
        <v>3.5999999999999997E-2</v>
      </c>
      <c r="BA36" s="1236">
        <v>48.09</v>
      </c>
      <c r="BB36" s="1375">
        <v>0.79879999999999995</v>
      </c>
      <c r="BC36" s="1374">
        <v>3.56E-2</v>
      </c>
      <c r="BD36" s="1236">
        <v>46.65</v>
      </c>
      <c r="BE36" s="1375">
        <v>0.77560000000000007</v>
      </c>
      <c r="BF36" s="1374">
        <v>5.5999999999999999E-3</v>
      </c>
      <c r="BG36" s="1236">
        <v>45.37</v>
      </c>
      <c r="BH36" s="1375">
        <v>0.75439999999999996</v>
      </c>
      <c r="BI36" s="1374">
        <v>2.3999999999999998E-3</v>
      </c>
      <c r="BJ36" s="1236">
        <v>44.02</v>
      </c>
      <c r="BK36" s="1375">
        <v>0.73199999999999998</v>
      </c>
      <c r="BL36" s="1374">
        <v>1.1999999999999999E-3</v>
      </c>
      <c r="BM36" s="1236">
        <v>43.23</v>
      </c>
      <c r="BN36" s="1375">
        <v>0.71879999999999999</v>
      </c>
      <c r="BO36" s="1374">
        <v>3.5999999999999999E-3</v>
      </c>
      <c r="BP36" s="1236">
        <v>39.14</v>
      </c>
      <c r="BQ36" s="1375">
        <v>0.65760000000000007</v>
      </c>
      <c r="BR36" s="1374">
        <v>0</v>
      </c>
      <c r="BS36" s="1236">
        <v>34.83</v>
      </c>
      <c r="BT36" s="1375">
        <v>0.58520000000000005</v>
      </c>
      <c r="BU36" s="1374">
        <v>0</v>
      </c>
      <c r="BV36" s="1236">
        <v>32.33</v>
      </c>
      <c r="BW36" s="1375">
        <v>0.54879999999999995</v>
      </c>
      <c r="BX36" s="1374">
        <v>0</v>
      </c>
      <c r="BY36" s="1236">
        <v>30.92</v>
      </c>
      <c r="BZ36" s="1375">
        <v>0.52479999999999993</v>
      </c>
      <c r="CA36" s="1374">
        <v>0</v>
      </c>
      <c r="CB36" s="1431"/>
      <c r="CC36" s="1431"/>
      <c r="CF36" s="1430"/>
      <c r="CG36" s="1430"/>
      <c r="CJ36" s="1429"/>
    </row>
    <row r="37" spans="1:88" s="1191" customFormat="1">
      <c r="A37" s="1903" t="s">
        <v>426</v>
      </c>
      <c r="B37" s="1904"/>
      <c r="C37" s="1905"/>
      <c r="D37" s="1438"/>
      <c r="E37" s="1196"/>
      <c r="F37" s="1195"/>
      <c r="G37" s="1194"/>
      <c r="H37" s="1437">
        <v>0</v>
      </c>
      <c r="I37" s="1436">
        <v>0</v>
      </c>
      <c r="J37" s="1435">
        <v>0</v>
      </c>
      <c r="K37" s="1437">
        <v>0</v>
      </c>
      <c r="L37" s="1436">
        <v>0</v>
      </c>
      <c r="M37" s="1435">
        <v>0</v>
      </c>
      <c r="N37" s="1437">
        <v>0</v>
      </c>
      <c r="O37" s="1436">
        <v>0</v>
      </c>
      <c r="P37" s="1435">
        <v>0</v>
      </c>
      <c r="Q37" s="1437">
        <v>0</v>
      </c>
      <c r="R37" s="1436">
        <v>0</v>
      </c>
      <c r="S37" s="1435">
        <v>0</v>
      </c>
      <c r="T37" s="1437">
        <v>0</v>
      </c>
      <c r="U37" s="1436">
        <v>0</v>
      </c>
      <c r="V37" s="1435">
        <v>0</v>
      </c>
      <c r="W37" s="1437">
        <v>0</v>
      </c>
      <c r="X37" s="1436">
        <v>0</v>
      </c>
      <c r="Y37" s="1435">
        <v>0</v>
      </c>
      <c r="Z37" s="1437">
        <v>0</v>
      </c>
      <c r="AA37" s="1436">
        <v>0</v>
      </c>
      <c r="AB37" s="1435">
        <v>0</v>
      </c>
      <c r="AC37" s="1437">
        <v>0</v>
      </c>
      <c r="AD37" s="1436">
        <v>0</v>
      </c>
      <c r="AE37" s="1435">
        <v>0</v>
      </c>
      <c r="AF37" s="1437">
        <v>0</v>
      </c>
      <c r="AG37" s="1436">
        <v>0</v>
      </c>
      <c r="AH37" s="1435">
        <v>0</v>
      </c>
      <c r="AI37" s="1437">
        <v>0</v>
      </c>
      <c r="AJ37" s="1436">
        <v>0</v>
      </c>
      <c r="AK37" s="1435">
        <v>0</v>
      </c>
      <c r="AL37" s="1437">
        <v>0</v>
      </c>
      <c r="AM37" s="1436">
        <v>0</v>
      </c>
      <c r="AN37" s="1435">
        <v>0</v>
      </c>
      <c r="AO37" s="1437">
        <v>0</v>
      </c>
      <c r="AP37" s="1436">
        <v>0</v>
      </c>
      <c r="AQ37" s="1435">
        <v>0</v>
      </c>
      <c r="AR37" s="1437">
        <v>0</v>
      </c>
      <c r="AS37" s="1436">
        <v>0</v>
      </c>
      <c r="AT37" s="1435">
        <v>0</v>
      </c>
      <c r="AU37" s="1437">
        <v>0</v>
      </c>
      <c r="AV37" s="1436">
        <v>0</v>
      </c>
      <c r="AW37" s="1435">
        <v>0</v>
      </c>
      <c r="AX37" s="1437">
        <v>0</v>
      </c>
      <c r="AY37" s="1436">
        <v>0</v>
      </c>
      <c r="AZ37" s="1435">
        <v>0</v>
      </c>
      <c r="BA37" s="1437">
        <v>0</v>
      </c>
      <c r="BB37" s="1436">
        <v>0</v>
      </c>
      <c r="BC37" s="1435">
        <v>0</v>
      </c>
      <c r="BD37" s="1437">
        <v>0</v>
      </c>
      <c r="BE37" s="1436">
        <v>0</v>
      </c>
      <c r="BF37" s="1435">
        <v>0</v>
      </c>
      <c r="BG37" s="1437">
        <v>0</v>
      </c>
      <c r="BH37" s="1436">
        <v>0</v>
      </c>
      <c r="BI37" s="1435">
        <v>0</v>
      </c>
      <c r="BJ37" s="1437">
        <v>0</v>
      </c>
      <c r="BK37" s="1436">
        <v>0</v>
      </c>
      <c r="BL37" s="1435">
        <v>0</v>
      </c>
      <c r="BM37" s="1437">
        <v>0</v>
      </c>
      <c r="BN37" s="1436">
        <v>0</v>
      </c>
      <c r="BO37" s="1435">
        <v>0</v>
      </c>
      <c r="BP37" s="1437">
        <v>0</v>
      </c>
      <c r="BQ37" s="1436">
        <v>0</v>
      </c>
      <c r="BR37" s="1435">
        <v>0</v>
      </c>
      <c r="BS37" s="1437">
        <v>0</v>
      </c>
      <c r="BT37" s="1436">
        <v>0</v>
      </c>
      <c r="BU37" s="1435">
        <v>0</v>
      </c>
      <c r="BV37" s="1437">
        <v>0</v>
      </c>
      <c r="BW37" s="1436">
        <v>0</v>
      </c>
      <c r="BX37" s="1435">
        <v>0</v>
      </c>
      <c r="BY37" s="1437">
        <v>0</v>
      </c>
      <c r="BZ37" s="1436">
        <v>0</v>
      </c>
      <c r="CA37" s="1435">
        <v>0</v>
      </c>
      <c r="CB37" s="1431"/>
      <c r="CC37" s="1431"/>
      <c r="CF37" s="1430"/>
      <c r="CG37" s="1430"/>
    </row>
    <row r="38" spans="1:88" s="1191" customFormat="1">
      <c r="A38" s="1903" t="s">
        <v>425</v>
      </c>
      <c r="B38" s="1904"/>
      <c r="C38" s="1905"/>
      <c r="D38" s="1434"/>
      <c r="E38" s="1433"/>
      <c r="F38" s="1433"/>
      <c r="G38" s="1432"/>
      <c r="H38" s="1236">
        <v>19.54</v>
      </c>
      <c r="I38" s="1375">
        <v>0.31080000000000002</v>
      </c>
      <c r="J38" s="1374">
        <v>0.11600000000000001</v>
      </c>
      <c r="K38" s="1236">
        <v>19.600000000000001</v>
      </c>
      <c r="L38" s="1375">
        <v>0.31160000000000004</v>
      </c>
      <c r="M38" s="1374">
        <v>0.1164</v>
      </c>
      <c r="N38" s="1236">
        <v>19.440000000000001</v>
      </c>
      <c r="O38" s="1375">
        <v>0.30880000000000002</v>
      </c>
      <c r="P38" s="1374">
        <v>0.1164</v>
      </c>
      <c r="Q38" s="1236">
        <v>19.71</v>
      </c>
      <c r="R38" s="1375">
        <v>0.314</v>
      </c>
      <c r="S38" s="1374">
        <v>0.11559999999999999</v>
      </c>
      <c r="T38" s="1236">
        <v>21.06</v>
      </c>
      <c r="U38" s="1375">
        <v>0.3352</v>
      </c>
      <c r="V38" s="1374">
        <v>0.11320000000000001</v>
      </c>
      <c r="W38" s="1236">
        <v>24.76</v>
      </c>
      <c r="X38" s="1375">
        <v>0.3992</v>
      </c>
      <c r="Y38" s="1374">
        <v>0.1168</v>
      </c>
      <c r="Z38" s="1236">
        <v>23.66</v>
      </c>
      <c r="AA38" s="1375">
        <v>0.38119999999999998</v>
      </c>
      <c r="AB38" s="1374">
        <v>0.1124</v>
      </c>
      <c r="AC38" s="1236">
        <v>21.48</v>
      </c>
      <c r="AD38" s="1375">
        <v>0.34920000000000001</v>
      </c>
      <c r="AE38" s="1374">
        <v>9.1200000000000003E-2</v>
      </c>
      <c r="AF38" s="1236">
        <v>20.76</v>
      </c>
      <c r="AG38" s="1375">
        <v>0.3372</v>
      </c>
      <c r="AH38" s="1374">
        <v>8.9200000000000002E-2</v>
      </c>
      <c r="AI38" s="1236">
        <v>21.38</v>
      </c>
      <c r="AJ38" s="1375">
        <v>0.34639999999999999</v>
      </c>
      <c r="AK38" s="1374">
        <v>9.5200000000000007E-2</v>
      </c>
      <c r="AL38" s="1236">
        <v>20.71</v>
      </c>
      <c r="AM38" s="1375">
        <v>0.33479999999999999</v>
      </c>
      <c r="AN38" s="1374">
        <v>9.4799999999999995E-2</v>
      </c>
      <c r="AO38" s="1236">
        <v>20.83</v>
      </c>
      <c r="AP38" s="1375">
        <v>0.33679999999999999</v>
      </c>
      <c r="AQ38" s="1374">
        <v>9.4799999999999995E-2</v>
      </c>
      <c r="AR38" s="1236">
        <v>20.99</v>
      </c>
      <c r="AS38" s="1375">
        <v>0.34039999999999998</v>
      </c>
      <c r="AT38" s="1374">
        <v>9.1999999999999998E-2</v>
      </c>
      <c r="AU38" s="1236">
        <v>21.78</v>
      </c>
      <c r="AV38" s="1375">
        <v>0.35439999999999999</v>
      </c>
      <c r="AW38" s="1374">
        <v>9.0799999999999992E-2</v>
      </c>
      <c r="AX38" s="1236">
        <v>24.93</v>
      </c>
      <c r="AY38" s="1375">
        <v>0.39839999999999998</v>
      </c>
      <c r="AZ38" s="1374">
        <v>0.1144</v>
      </c>
      <c r="BA38" s="1236">
        <v>26.67</v>
      </c>
      <c r="BB38" s="1375">
        <v>0.42799999999999999</v>
      </c>
      <c r="BC38" s="1374">
        <v>0.11600000000000001</v>
      </c>
      <c r="BD38" s="1236">
        <v>27.75</v>
      </c>
      <c r="BE38" s="1375">
        <v>0.44519999999999998</v>
      </c>
      <c r="BF38" s="1374">
        <v>0.1212</v>
      </c>
      <c r="BG38" s="1236">
        <v>27.95</v>
      </c>
      <c r="BH38" s="1375">
        <v>0.44839999999999997</v>
      </c>
      <c r="BI38" s="1374">
        <v>0.122</v>
      </c>
      <c r="BJ38" s="1236">
        <v>28.22</v>
      </c>
      <c r="BK38" s="1375">
        <v>0.45280000000000004</v>
      </c>
      <c r="BL38" s="1374">
        <v>0.1232</v>
      </c>
      <c r="BM38" s="1236">
        <v>27.17</v>
      </c>
      <c r="BN38" s="1375">
        <v>0.43519999999999998</v>
      </c>
      <c r="BO38" s="1374">
        <v>0.1212</v>
      </c>
      <c r="BP38" s="1236">
        <v>24.71</v>
      </c>
      <c r="BQ38" s="1375">
        <v>0.39839999999999998</v>
      </c>
      <c r="BR38" s="1374">
        <v>0.1168</v>
      </c>
      <c r="BS38" s="1236">
        <v>23.4</v>
      </c>
      <c r="BT38" s="1375">
        <v>0.37439999999999996</v>
      </c>
      <c r="BU38" s="1374">
        <v>0.12</v>
      </c>
      <c r="BV38" s="1236">
        <v>21.05</v>
      </c>
      <c r="BW38" s="1375">
        <v>0.33800000000000002</v>
      </c>
      <c r="BX38" s="1374">
        <v>0.11600000000000001</v>
      </c>
      <c r="BY38" s="1236">
        <v>19.91</v>
      </c>
      <c r="BZ38" s="1375">
        <v>0.31719999999999998</v>
      </c>
      <c r="CA38" s="1374">
        <v>0.1168</v>
      </c>
      <c r="CB38" s="1431"/>
      <c r="CC38" s="1431"/>
      <c r="CF38" s="1430"/>
      <c r="CG38" s="1430"/>
      <c r="CJ38" s="1429"/>
    </row>
    <row r="39" spans="1:88" s="1048" customFormat="1" ht="13.8" thickBot="1">
      <c r="A39" s="1702" t="s">
        <v>412</v>
      </c>
      <c r="B39" s="1703"/>
      <c r="C39" s="1704"/>
      <c r="D39" s="1428"/>
      <c r="E39" s="1427"/>
      <c r="F39" s="1427"/>
      <c r="G39" s="1426"/>
      <c r="H39" s="1425">
        <v>67.72</v>
      </c>
      <c r="I39" s="1424">
        <v>1.1252</v>
      </c>
      <c r="J39" s="1423">
        <v>0.16520000000000001</v>
      </c>
      <c r="K39" s="1425">
        <v>67.550000000000011</v>
      </c>
      <c r="L39" s="1424">
        <v>1.1220000000000001</v>
      </c>
      <c r="M39" s="1423">
        <v>0.16639999999999999</v>
      </c>
      <c r="N39" s="1425">
        <v>67.81</v>
      </c>
      <c r="O39" s="1424">
        <v>1.1264000000000001</v>
      </c>
      <c r="P39" s="1423">
        <v>0.1656</v>
      </c>
      <c r="Q39" s="1425">
        <v>70.150000000000006</v>
      </c>
      <c r="R39" s="1424">
        <v>1.1668000000000001</v>
      </c>
      <c r="S39" s="1423">
        <v>0.16639999999999999</v>
      </c>
      <c r="T39" s="1425">
        <v>75.41</v>
      </c>
      <c r="U39" s="1424">
        <v>1.2447999999999999</v>
      </c>
      <c r="V39" s="1423">
        <v>0.16400000000000001</v>
      </c>
      <c r="W39" s="1425">
        <v>85.61</v>
      </c>
      <c r="X39" s="1424">
        <v>1.4184000000000001</v>
      </c>
      <c r="Y39" s="1423">
        <v>0.1648</v>
      </c>
      <c r="Z39" s="1425">
        <v>88.65</v>
      </c>
      <c r="AA39" s="1424">
        <v>1.4703999999999999</v>
      </c>
      <c r="AB39" s="1423">
        <v>0.15759999999999999</v>
      </c>
      <c r="AC39" s="1425">
        <v>88.73</v>
      </c>
      <c r="AD39" s="1424">
        <v>1.4771999999999998</v>
      </c>
      <c r="AE39" s="1423">
        <v>0.12840000000000001</v>
      </c>
      <c r="AF39" s="1425">
        <v>87.42</v>
      </c>
      <c r="AG39" s="1424">
        <v>1.4551999999999998</v>
      </c>
      <c r="AH39" s="1423">
        <v>0.12559999999999999</v>
      </c>
      <c r="AI39" s="1425">
        <v>87.5</v>
      </c>
      <c r="AJ39" s="1424">
        <v>1.4552</v>
      </c>
      <c r="AK39" s="1423">
        <v>0.1336</v>
      </c>
      <c r="AL39" s="1425">
        <v>86.730000000000018</v>
      </c>
      <c r="AM39" s="1424">
        <v>1.4419999999999999</v>
      </c>
      <c r="AN39" s="1423">
        <v>0.1308</v>
      </c>
      <c r="AO39" s="1425">
        <v>85.22</v>
      </c>
      <c r="AP39" s="1424">
        <v>1.4168000000000001</v>
      </c>
      <c r="AQ39" s="1423">
        <v>0.13</v>
      </c>
      <c r="AR39" s="1425">
        <v>86.61</v>
      </c>
      <c r="AS39" s="1424">
        <v>1.4403999999999999</v>
      </c>
      <c r="AT39" s="1423">
        <v>0.1328</v>
      </c>
      <c r="AU39" s="1425">
        <v>90.01</v>
      </c>
      <c r="AV39" s="1424">
        <v>1.4980000000000002</v>
      </c>
      <c r="AW39" s="1423">
        <v>0.15039999999999998</v>
      </c>
      <c r="AX39" s="1425">
        <v>96.09</v>
      </c>
      <c r="AY39" s="1424">
        <v>1.5775999999999999</v>
      </c>
      <c r="AZ39" s="1423">
        <v>0.19839999999999999</v>
      </c>
      <c r="BA39" s="1425">
        <v>95.220000000000013</v>
      </c>
      <c r="BB39" s="1424">
        <v>1.5639999999999998</v>
      </c>
      <c r="BC39" s="1423">
        <v>0.19640000000000002</v>
      </c>
      <c r="BD39" s="1425">
        <v>95.68</v>
      </c>
      <c r="BE39" s="1424">
        <v>1.5716000000000001</v>
      </c>
      <c r="BF39" s="1423">
        <v>0.17319999999999999</v>
      </c>
      <c r="BG39" s="1425">
        <v>94.77</v>
      </c>
      <c r="BH39" s="1424">
        <v>1.5564</v>
      </c>
      <c r="BI39" s="1423">
        <v>0.17119999999999999</v>
      </c>
      <c r="BJ39" s="1425">
        <v>93.91</v>
      </c>
      <c r="BK39" s="1424">
        <v>1.542</v>
      </c>
      <c r="BL39" s="1423">
        <v>0.17200000000000001</v>
      </c>
      <c r="BM39" s="1425">
        <v>92.53</v>
      </c>
      <c r="BN39" s="1424">
        <v>1.5188000000000001</v>
      </c>
      <c r="BO39" s="1423">
        <v>0.17280000000000001</v>
      </c>
      <c r="BP39" s="1425">
        <v>86.7</v>
      </c>
      <c r="BQ39" s="1424">
        <v>1.4363999999999999</v>
      </c>
      <c r="BR39" s="1423">
        <v>0.16839999999999999</v>
      </c>
      <c r="BS39" s="1425">
        <v>80.930000000000007</v>
      </c>
      <c r="BT39" s="1424">
        <v>1.3376000000000001</v>
      </c>
      <c r="BU39" s="1423">
        <v>0.17119999999999999</v>
      </c>
      <c r="BV39" s="1425">
        <v>76.099999999999994</v>
      </c>
      <c r="BW39" s="1424">
        <v>1.2687999999999999</v>
      </c>
      <c r="BX39" s="1423">
        <v>0.16880000000000001</v>
      </c>
      <c r="BY39" s="1425">
        <v>73.02</v>
      </c>
      <c r="BZ39" s="1424">
        <v>1.2151999999999998</v>
      </c>
      <c r="CA39" s="1423">
        <v>0.1676</v>
      </c>
      <c r="CB39" s="1020"/>
      <c r="CC39" s="1020"/>
    </row>
    <row r="40" spans="1:88" ht="13.8" thickBot="1">
      <c r="A40" s="1765" t="s">
        <v>53</v>
      </c>
      <c r="B40" s="1766"/>
      <c r="C40" s="1766"/>
      <c r="D40" s="1766"/>
      <c r="E40" s="1766"/>
      <c r="F40" s="1766"/>
      <c r="G40" s="1767"/>
      <c r="H40" s="1190"/>
      <c r="I40" s="1185"/>
      <c r="J40" s="1189"/>
      <c r="K40" s="1188"/>
      <c r="L40" s="1185"/>
      <c r="M40" s="1187"/>
      <c r="N40" s="1190"/>
      <c r="O40" s="1185"/>
      <c r="P40" s="1189"/>
      <c r="Q40" s="1188"/>
      <c r="R40" s="1185"/>
      <c r="S40" s="1187"/>
      <c r="T40" s="1190"/>
      <c r="U40" s="1185"/>
      <c r="V40" s="1189"/>
      <c r="W40" s="1190"/>
      <c r="X40" s="1185"/>
      <c r="Y40" s="1189"/>
      <c r="Z40" s="1188"/>
      <c r="AA40" s="1185"/>
      <c r="AB40" s="1187"/>
      <c r="AC40" s="1186"/>
      <c r="AD40" s="1185"/>
      <c r="AE40" s="1184"/>
      <c r="AF40" s="1185"/>
      <c r="AG40" s="1185"/>
      <c r="AH40" s="1185"/>
      <c r="AI40" s="1186"/>
      <c r="AJ40" s="1185"/>
      <c r="AK40" s="1184"/>
      <c r="AL40" s="1186"/>
      <c r="AM40" s="1185"/>
      <c r="AN40" s="1184"/>
      <c r="AO40" s="1185"/>
      <c r="AP40" s="1185"/>
      <c r="AQ40" s="1185"/>
      <c r="AR40" s="1186"/>
      <c r="AS40" s="1185"/>
      <c r="AT40" s="1184"/>
      <c r="AU40" s="1185"/>
      <c r="AV40" s="1185"/>
      <c r="AW40" s="1185"/>
      <c r="AX40" s="1186"/>
      <c r="AY40" s="1185"/>
      <c r="AZ40" s="1184"/>
      <c r="BA40" s="1186"/>
      <c r="BB40" s="1185"/>
      <c r="BC40" s="1184"/>
      <c r="BD40" s="1185"/>
      <c r="BE40" s="1185"/>
      <c r="BF40" s="1184"/>
      <c r="BG40" s="1185"/>
      <c r="BH40" s="1185"/>
      <c r="BI40" s="1184"/>
      <c r="BJ40" s="1185"/>
      <c r="BK40" s="1185"/>
      <c r="BL40" s="1185"/>
      <c r="BM40" s="1186"/>
      <c r="BN40" s="1185"/>
      <c r="BO40" s="1184"/>
      <c r="BP40" s="1186"/>
      <c r="BQ40" s="1185"/>
      <c r="BR40" s="1184"/>
      <c r="BS40" s="1185"/>
      <c r="BT40" s="1185"/>
      <c r="BU40" s="1184"/>
      <c r="BV40" s="1185"/>
      <c r="BW40" s="1185"/>
      <c r="BX40" s="1185"/>
      <c r="BY40" s="1186"/>
      <c r="BZ40" s="1185"/>
      <c r="CA40" s="1184"/>
    </row>
    <row r="41" spans="1:88" ht="15" customHeight="1">
      <c r="A41" s="1170"/>
      <c r="B41" s="1169" t="s">
        <v>54</v>
      </c>
      <c r="C41" s="1168"/>
      <c r="D41" s="1168" t="s">
        <v>342</v>
      </c>
      <c r="E41" s="1168"/>
      <c r="F41" s="1168"/>
      <c r="G41" s="1167"/>
      <c r="H41" s="1284">
        <v>9.9299999999999996E-3</v>
      </c>
      <c r="I41" s="1419" t="s">
        <v>56</v>
      </c>
      <c r="J41" s="1305">
        <v>4.9099999999999998E-2</v>
      </c>
      <c r="K41" s="1283"/>
      <c r="L41" s="1419"/>
      <c r="M41" s="1304"/>
      <c r="N41" s="1284"/>
      <c r="O41" s="1419"/>
      <c r="P41" s="1305"/>
      <c r="Q41" s="1283"/>
      <c r="R41" s="1419"/>
      <c r="S41" s="1304"/>
      <c r="T41" s="1284"/>
      <c r="U41" s="1419"/>
      <c r="V41" s="1305"/>
      <c r="W41" s="1284"/>
      <c r="X41" s="1419"/>
      <c r="Y41" s="1305"/>
      <c r="Z41" s="1283"/>
      <c r="AA41" s="1419"/>
      <c r="AB41" s="1304"/>
      <c r="AC41" s="1301"/>
      <c r="AD41" s="1419"/>
      <c r="AE41" s="1299"/>
      <c r="AF41" s="1303"/>
      <c r="AG41" s="1419"/>
      <c r="AH41" s="1302"/>
      <c r="AI41" s="1301"/>
      <c r="AJ41" s="1419"/>
      <c r="AK41" s="1299"/>
      <c r="AL41" s="1301"/>
      <c r="AM41" s="1419"/>
      <c r="AN41" s="1299"/>
      <c r="AO41" s="1303"/>
      <c r="AP41" s="1419"/>
      <c r="AQ41" s="1302"/>
      <c r="AR41" s="1301"/>
      <c r="AS41" s="1419"/>
      <c r="AT41" s="1299"/>
      <c r="AU41" s="1303"/>
      <c r="AV41" s="1419"/>
      <c r="AW41" s="1302"/>
      <c r="AX41" s="1301"/>
      <c r="AY41" s="1419"/>
      <c r="AZ41" s="1299"/>
      <c r="BA41" s="1301"/>
      <c r="BB41" s="1419"/>
      <c r="BC41" s="1299"/>
      <c r="BD41" s="1303"/>
      <c r="BE41" s="1419"/>
      <c r="BF41" s="1299"/>
      <c r="BG41" s="1301"/>
      <c r="BH41" s="1419"/>
      <c r="BI41" s="1299"/>
      <c r="BJ41" s="1301"/>
      <c r="BK41" s="1419"/>
      <c r="BL41" s="1302"/>
      <c r="BM41" s="1301"/>
      <c r="BN41" s="1419"/>
      <c r="BO41" s="1299"/>
      <c r="BP41" s="1301"/>
      <c r="BQ41" s="1419"/>
      <c r="BR41" s="1299"/>
      <c r="BS41" s="1303"/>
      <c r="BT41" s="1419"/>
      <c r="BU41" s="1299"/>
      <c r="BV41" s="1301"/>
      <c r="BW41" s="1419"/>
      <c r="BX41" s="1302"/>
      <c r="BY41" s="1301"/>
      <c r="BZ41" s="1419"/>
      <c r="CA41" s="1299"/>
    </row>
    <row r="42" spans="1:88" ht="15" customHeight="1">
      <c r="A42" s="1174" t="s">
        <v>20</v>
      </c>
      <c r="B42" s="1161" t="s">
        <v>57</v>
      </c>
      <c r="C42" s="1160"/>
      <c r="D42" s="1159" t="s">
        <v>58</v>
      </c>
      <c r="E42" s="1159"/>
      <c r="F42" s="1159"/>
      <c r="G42" s="1158"/>
      <c r="H42" s="1354">
        <f>(SUM(I$8*I$8,J$8*J$8)/POWER($C$7,2))*$C$43</f>
        <v>5.7293598548752839E-4</v>
      </c>
      <c r="I42" s="1419" t="s">
        <v>56</v>
      </c>
      <c r="J42" s="1418">
        <f>($E$43/100)*(SUM(I$8*I$8,J$8*J$8)/$C$7)</f>
        <v>8.4221589866666675E-3</v>
      </c>
      <c r="K42" s="1354">
        <f>(SUM(L$8*L$8,M$8*M$8)/POWER($C$7,2))*$C$43</f>
        <v>5.6717785237188204E-4</v>
      </c>
      <c r="L42" s="1419" t="s">
        <v>56</v>
      </c>
      <c r="M42" s="1418">
        <f>($E$43/100)*(SUM(L$8*L$8,M$8*M$8)/$C$7)</f>
        <v>8.3375144298666656E-3</v>
      </c>
      <c r="N42" s="1354">
        <f>(SUM(O$8*O$8,P$8*P$8)/POWER($C$7,2))*$C$43</f>
        <v>5.8509539845804986E-4</v>
      </c>
      <c r="O42" s="1419" t="s">
        <v>56</v>
      </c>
      <c r="P42" s="1418">
        <f>($E$43/100)*(SUM(O$8*O$8,P$8*P$8)/$C$7)</f>
        <v>8.6009023573333319E-3</v>
      </c>
      <c r="Q42" s="1354">
        <f>(SUM(R$8*R$8,S$8*S$8)/POWER($C$7,2))*$C$43</f>
        <v>6.1726891363265296E-4</v>
      </c>
      <c r="R42" s="1419" t="s">
        <v>56</v>
      </c>
      <c r="S42" s="1418">
        <f>($E$43/100)*(SUM(R$8*R$8,S$8*S$8)/$C$7)</f>
        <v>9.0738530304E-3</v>
      </c>
      <c r="T42" s="1354">
        <f>(SUM(U$8*U$8,V$8*V$8)/POWER($C$7,2))*$C$43</f>
        <v>6.8967869315192767E-4</v>
      </c>
      <c r="U42" s="1419" t="s">
        <v>56</v>
      </c>
      <c r="V42" s="1418">
        <f>($E$43/100)*(SUM(U$8*U$8,V$8*V$8)/$C$7)</f>
        <v>1.0138276789333336E-2</v>
      </c>
      <c r="W42" s="1354">
        <f>(SUM(X$8*X$8,Y$8*Y$8)/POWER($C$7,2))*$C$43</f>
        <v>8.3253891903854868E-4</v>
      </c>
      <c r="X42" s="1419" t="s">
        <v>56</v>
      </c>
      <c r="Y42" s="1418">
        <f>($E$43/100)*(SUM(X$8*X$8,Y$8*Y$8)/$C$7)</f>
        <v>1.2238322109866666E-2</v>
      </c>
      <c r="Z42" s="1354">
        <f>(SUM(AA$8*AA$8,AB$8*AB$8)/POWER($C$7,2))*$C$43</f>
        <v>9.04024540589569E-4</v>
      </c>
      <c r="AA42" s="1419" t="s">
        <v>56</v>
      </c>
      <c r="AB42" s="1418">
        <f>($E$43/100)*(SUM(AA$8*AA$8,AB$8*AB$8)/$C$7)</f>
        <v>1.3289160746666664E-2</v>
      </c>
      <c r="AC42" s="1354">
        <f>(SUM(AD$8*AD$8,AE$8*AE$8)/POWER($C$7,2))*$C$43</f>
        <v>9.7475309786848076E-4</v>
      </c>
      <c r="AD42" s="1419" t="s">
        <v>56</v>
      </c>
      <c r="AE42" s="1418">
        <f>($E$43/100)*(SUM(AD$8*AD$8,AE$8*AE$8)/$C$7)</f>
        <v>1.4328870538666664E-2</v>
      </c>
      <c r="AF42" s="1354">
        <f>(SUM(AG$8*AG$8,AH$8*AH$8)/POWER($C$7,2))*$C$43</f>
        <v>9.8674213565532885E-4</v>
      </c>
      <c r="AG42" s="1419" t="s">
        <v>56</v>
      </c>
      <c r="AH42" s="1418">
        <f>($E$43/100)*(SUM(AG$8*AG$8,AH$8*AH$8)/$C$7)</f>
        <v>1.4505109394133336E-2</v>
      </c>
      <c r="AI42" s="1354">
        <f>(SUM(AJ$8*AJ$8,AK$8*AK$8)/POWER($C$7,2))*$C$43</f>
        <v>9.9999744645804965E-4</v>
      </c>
      <c r="AJ42" s="1419" t="s">
        <v>56</v>
      </c>
      <c r="AK42" s="1418">
        <f>($E$43/100)*(SUM(AJ$8*AJ$8,AK$8*AK$8)/$C$7)</f>
        <v>1.4699962462933328E-2</v>
      </c>
      <c r="AL42" s="1354">
        <f>(SUM(AM$8*AM$8,AN$8*AN$8)/POWER($C$7,2))*$C$43</f>
        <v>9.756709042358277E-4</v>
      </c>
      <c r="AM42" s="1419" t="s">
        <v>56</v>
      </c>
      <c r="AN42" s="1418">
        <f>($E$43/100)*(SUM(AM$8*AM$8,AN$8*AN$8)/$C$7)</f>
        <v>1.4342362292266668E-2</v>
      </c>
      <c r="AO42" s="1354">
        <f>(SUM(AP$8*AP$8,AQ$8*AQ$8)/POWER($C$7,2))*$C$43</f>
        <v>9.3722571704308406E-4</v>
      </c>
      <c r="AP42" s="1419" t="s">
        <v>56</v>
      </c>
      <c r="AQ42" s="1418">
        <f>($E$43/100)*(SUM(AP$8*AP$8,AQ$8*AQ$8)/$C$7)</f>
        <v>1.3777218040533336E-2</v>
      </c>
      <c r="AR42" s="1354">
        <f>(SUM(AS$8*AS$8,AT$8*AT$8)/POWER($C$7,2))*$C$43</f>
        <v>9.3434281302494327E-4</v>
      </c>
      <c r="AS42" s="1419" t="s">
        <v>56</v>
      </c>
      <c r="AT42" s="1418">
        <f>($E$43/100)*(SUM(AS$8*AS$8,AT$8*AT$8)/$C$7)</f>
        <v>1.3734839351466667E-2</v>
      </c>
      <c r="AU42" s="1354">
        <f>(SUM(AV$8*AV$8,AW$8*AW$8)/POWER($C$7,2))*$C$43</f>
        <v>9.6020701895691615E-4</v>
      </c>
      <c r="AV42" s="1419" t="s">
        <v>56</v>
      </c>
      <c r="AW42" s="1418">
        <f>($E$43/100)*(SUM(AV$8*AV$8,AW$8*AW$8)/$C$7)</f>
        <v>1.4115043178666667E-2</v>
      </c>
      <c r="AX42" s="1354">
        <f>(SUM(AY$8*AY$8,AZ$8*AZ$8)/POWER($C$7,2))*$C$43</f>
        <v>1.081049057886621E-3</v>
      </c>
      <c r="AY42" s="1419" t="s">
        <v>56</v>
      </c>
      <c r="AZ42" s="1418">
        <f>($E$43/100)*(SUM(AY$8*AY$8,AZ$8*AZ$8)/$C$7)</f>
        <v>1.5891421150933331E-2</v>
      </c>
      <c r="BA42" s="1354">
        <f>(SUM(BB$8*BB$8,BC$8*BC$8)/POWER($C$7,2))*$C$43</f>
        <v>1.0751680235827666E-3</v>
      </c>
      <c r="BB42" s="1419" t="s">
        <v>56</v>
      </c>
      <c r="BC42" s="1418">
        <f>($E$43/100)*(SUM(BB$8*BB$8,BC$8*BC$8)/$C$7)</f>
        <v>1.5804969946666671E-2</v>
      </c>
      <c r="BD42" s="1354">
        <f>(SUM(BE$8*BE$8,BF$8*BF$8)/POWER($C$7,2))*$C$43</f>
        <v>1.0263668107029478E-3</v>
      </c>
      <c r="BE42" s="1419" t="s">
        <v>56</v>
      </c>
      <c r="BF42" s="1418">
        <f>($E$43/100)*(SUM(BE$8*BE$8,BF$8*BF$8)/$C$7)</f>
        <v>1.5087592117333333E-2</v>
      </c>
      <c r="BG42" s="1354">
        <f>(SUM(BH$8*BH$8,BI$8*BI$8)/POWER($C$7,2))*$C$43</f>
        <v>9.9097574842630385E-4</v>
      </c>
      <c r="BH42" s="1419" t="s">
        <v>56</v>
      </c>
      <c r="BI42" s="1418">
        <f>($E$43/100)*(SUM(BH$8*BH$8,BI$8*BI$8)/$C$7)</f>
        <v>1.4567343501866665E-2</v>
      </c>
      <c r="BJ42" s="1354">
        <f>(SUM(BK$8*BK$8,BL$8*BL$8)/POWER($C$7,2))*$C$43</f>
        <v>9.2785885315192762E-4</v>
      </c>
      <c r="BK42" s="1419" t="s">
        <v>56</v>
      </c>
      <c r="BL42" s="1418">
        <f>($E$43/100)*(SUM(BK$8*BK$8,BL$8*BL$8)/$C$7)</f>
        <v>1.3639525141333333E-2</v>
      </c>
      <c r="BM42" s="1354">
        <f>(SUM(BN$8*BN$8,BO$8*BO$8)/POWER($C$7,2))*$C$43</f>
        <v>8.7020106775510223E-4</v>
      </c>
      <c r="BN42" s="1419" t="s">
        <v>56</v>
      </c>
      <c r="BO42" s="1418">
        <f>($E$43/100)*(SUM(BN$8*BN$8,BO$8*BO$8)/$C$7)</f>
        <v>1.2791955696000003E-2</v>
      </c>
      <c r="BP42" s="1354">
        <f>(SUM(BQ$8*BQ$8,BR$8*BR$8)/POWER($C$7,2))*$C$43</f>
        <v>8.0535773467573695E-4</v>
      </c>
      <c r="BQ42" s="1419" t="s">
        <v>56</v>
      </c>
      <c r="BR42" s="1418">
        <f>($E$43/100)*(SUM(BQ$8*BQ$8,BR$8*BR$8)/$C$7)</f>
        <v>1.1838758699733333E-2</v>
      </c>
      <c r="BS42" s="1354">
        <f>(SUM(BT$8*BT$8,BU$8*BU$8)/POWER($C$7,2))*$C$43</f>
        <v>7.1102837101133791E-4</v>
      </c>
      <c r="BT42" s="1419" t="s">
        <v>56</v>
      </c>
      <c r="BU42" s="1418">
        <f>($E$43/100)*(SUM(BT$8*BT$8,BU$8*BU$8)/$C$7)</f>
        <v>1.0452117053866668E-2</v>
      </c>
      <c r="BV42" s="1354">
        <f>(SUM(BW$8*BW$8,BX$8*BX$8)/POWER($C$7,2))*$C$43</f>
        <v>6.707171312471653E-4</v>
      </c>
      <c r="BW42" s="1419" t="s">
        <v>56</v>
      </c>
      <c r="BX42" s="1418">
        <f>($E$43/100)*(SUM(BW$8*BW$8,BX$8*BX$8)/$C$7)</f>
        <v>9.8595418293333289E-3</v>
      </c>
      <c r="BY42" s="1354">
        <f>(SUM(BZ$8*BZ$8,CA$8*CA$8)/POWER($C$7,2))*$C$43</f>
        <v>6.4567167020408169E-4</v>
      </c>
      <c r="BZ42" s="1419" t="s">
        <v>56</v>
      </c>
      <c r="CA42" s="1418">
        <f>($E$43/100)*(SUM(BZ$8*BZ$8,CA$8*CA$8)/$C$7)</f>
        <v>9.4913735520000004E-3</v>
      </c>
    </row>
    <row r="43" spans="1:88" ht="14.25" customHeight="1" thickBot="1">
      <c r="A43" s="1174"/>
      <c r="B43" s="1153" t="s">
        <v>391</v>
      </c>
      <c r="C43" s="1152">
        <v>4.4999999999999998E-2</v>
      </c>
      <c r="D43" s="1151" t="s">
        <v>390</v>
      </c>
      <c r="E43" s="1882">
        <v>10.5</v>
      </c>
      <c r="F43" s="1882"/>
      <c r="G43" s="1138"/>
      <c r="H43" s="1292"/>
      <c r="I43" s="1422"/>
      <c r="J43" s="1421"/>
      <c r="K43" s="1292"/>
      <c r="L43" s="1422"/>
      <c r="M43" s="1421"/>
      <c r="N43" s="1292"/>
      <c r="O43" s="1422"/>
      <c r="P43" s="1421"/>
      <c r="Q43" s="1292"/>
      <c r="R43" s="1422"/>
      <c r="S43" s="1421"/>
      <c r="T43" s="1292"/>
      <c r="U43" s="1422"/>
      <c r="V43" s="1421"/>
      <c r="W43" s="1292"/>
      <c r="X43" s="1422"/>
      <c r="Y43" s="1421"/>
      <c r="Z43" s="1292"/>
      <c r="AA43" s="1422"/>
      <c r="AB43" s="1421"/>
      <c r="AC43" s="1292"/>
      <c r="AD43" s="1422"/>
      <c r="AE43" s="1421"/>
      <c r="AF43" s="1292"/>
      <c r="AG43" s="1422"/>
      <c r="AH43" s="1421"/>
      <c r="AI43" s="1292"/>
      <c r="AJ43" s="1422"/>
      <c r="AK43" s="1421"/>
      <c r="AL43" s="1292"/>
      <c r="AM43" s="1422"/>
      <c r="AN43" s="1421"/>
      <c r="AO43" s="1292"/>
      <c r="AP43" s="1422"/>
      <c r="AQ43" s="1421"/>
      <c r="AR43" s="1292"/>
      <c r="AS43" s="1422"/>
      <c r="AT43" s="1421"/>
      <c r="AU43" s="1292"/>
      <c r="AV43" s="1422"/>
      <c r="AW43" s="1421"/>
      <c r="AX43" s="1292"/>
      <c r="AY43" s="1422"/>
      <c r="AZ43" s="1421"/>
      <c r="BA43" s="1292"/>
      <c r="BB43" s="1422"/>
      <c r="BC43" s="1421"/>
      <c r="BD43" s="1292"/>
      <c r="BE43" s="1422"/>
      <c r="BF43" s="1421"/>
      <c r="BG43" s="1292"/>
      <c r="BH43" s="1422"/>
      <c r="BI43" s="1421"/>
      <c r="BJ43" s="1292"/>
      <c r="BK43" s="1422"/>
      <c r="BL43" s="1421"/>
      <c r="BM43" s="1292"/>
      <c r="BN43" s="1422"/>
      <c r="BO43" s="1421"/>
      <c r="BP43" s="1292"/>
      <c r="BQ43" s="1422"/>
      <c r="BR43" s="1421"/>
      <c r="BS43" s="1292"/>
      <c r="BT43" s="1422"/>
      <c r="BU43" s="1421"/>
      <c r="BV43" s="1292"/>
      <c r="BW43" s="1422"/>
      <c r="BX43" s="1421"/>
      <c r="BY43" s="1292"/>
      <c r="BZ43" s="1422"/>
      <c r="CA43" s="1421"/>
    </row>
    <row r="44" spans="1:88" ht="15" customHeight="1" thickBot="1">
      <c r="A44" s="1146"/>
      <c r="B44" s="1844" t="s">
        <v>63</v>
      </c>
      <c r="C44" s="1845"/>
      <c r="D44" s="1845"/>
      <c r="E44" s="1845"/>
      <c r="F44" s="1845"/>
      <c r="G44" s="1846"/>
      <c r="H44" s="1258">
        <f>SUM(I8,$H$41,H42)</f>
        <v>0.61719893598548758</v>
      </c>
      <c r="I44" s="1411" t="s">
        <v>56</v>
      </c>
      <c r="J44" s="1256">
        <f>SUM(J8,$J$41,J42)</f>
        <v>0.42799415898666665</v>
      </c>
      <c r="K44" s="1258">
        <f>SUM(L8,$H$41,K42)</f>
        <v>0.61364117785237182</v>
      </c>
      <c r="L44" s="1411" t="s">
        <v>56</v>
      </c>
      <c r="M44" s="1256">
        <f>SUM(M8,$J$41,M42)</f>
        <v>0.42685351442986674</v>
      </c>
      <c r="N44" s="1258">
        <f>SUM(O8,$H$41,N42)</f>
        <v>0.624899095398458</v>
      </c>
      <c r="O44" s="1411" t="s">
        <v>56</v>
      </c>
      <c r="P44" s="1256">
        <f>SUM(P8,$J$41,P42)</f>
        <v>0.42997290235733332</v>
      </c>
      <c r="Q44" s="1258">
        <f>SUM(R8,$H$41,Q42)</f>
        <v>0.64971526891363263</v>
      </c>
      <c r="R44" s="1411" t="s">
        <v>56</v>
      </c>
      <c r="S44" s="1256">
        <f>SUM(S8,$J$41,S42)</f>
        <v>0.42681385303039998</v>
      </c>
      <c r="T44" s="1258">
        <f>SUM(U8,$H$41,T42)</f>
        <v>0.69672367869315199</v>
      </c>
      <c r="U44" s="1411" t="s">
        <v>56</v>
      </c>
      <c r="V44" s="1256">
        <f>SUM(V8,$J$41,V42)</f>
        <v>0.43012627678933335</v>
      </c>
      <c r="W44" s="1258">
        <f>SUM(X8,$H$41,W42)</f>
        <v>0.78385853891903856</v>
      </c>
      <c r="X44" s="1411" t="s">
        <v>56</v>
      </c>
      <c r="Y44" s="1256">
        <f>SUM(Y8,$J$41,Y42)</f>
        <v>0.43096232210986662</v>
      </c>
      <c r="Z44" s="1258">
        <f>SUM(AA8,$H$41,Z42)</f>
        <v>0.82310602454058956</v>
      </c>
      <c r="AA44" s="1411" t="s">
        <v>56</v>
      </c>
      <c r="AB44" s="1256">
        <f>SUM(AB8,$J$41,AB42)</f>
        <v>0.43328516074666656</v>
      </c>
      <c r="AC44" s="1258">
        <f>SUM(AD8,$H$41,AC42)</f>
        <v>0.86224075309786841</v>
      </c>
      <c r="AD44" s="1411" t="s">
        <v>56</v>
      </c>
      <c r="AE44" s="1256">
        <f>SUM(AE8,$J$41,AE42)</f>
        <v>0.43079687053866661</v>
      </c>
      <c r="AF44" s="1258">
        <f>SUM(AG8,$H$41,AF42)</f>
        <v>0.86422874213565537</v>
      </c>
      <c r="AG44" s="1411" t="s">
        <v>56</v>
      </c>
      <c r="AH44" s="1256">
        <f>SUM(AH8,$J$41,AH42)</f>
        <v>0.44065310939413332</v>
      </c>
      <c r="AI44" s="1258">
        <f>SUM(AJ8,$H$41,AI42)</f>
        <v>0.86670599744645793</v>
      </c>
      <c r="AJ44" s="1411" t="s">
        <v>56</v>
      </c>
      <c r="AK44" s="1256">
        <f>SUM(AK8,$J$41,AK42)</f>
        <v>0.45063996246293331</v>
      </c>
      <c r="AL44" s="1258">
        <f>SUM(AM8,$H$41,AL42)</f>
        <v>0.85964967090423583</v>
      </c>
      <c r="AM44" s="1411" t="s">
        <v>56</v>
      </c>
      <c r="AN44" s="1256">
        <f>SUM(AN8,$J$41,AN42)</f>
        <v>0.43784236229226658</v>
      </c>
      <c r="AO44" s="1258">
        <f>SUM(AP8,$H$41,AO42)</f>
        <v>0.83749122571704326</v>
      </c>
      <c r="AP44" s="1411" t="s">
        <v>56</v>
      </c>
      <c r="AQ44" s="1256">
        <f>SUM(AQ8,$J$41,AQ42)</f>
        <v>0.44146121804053329</v>
      </c>
      <c r="AR44" s="1258">
        <f>SUM(AS8,$H$41,AR42)</f>
        <v>0.83483234281302487</v>
      </c>
      <c r="AS44" s="1411" t="s">
        <v>56</v>
      </c>
      <c r="AT44" s="1256">
        <f>SUM(AT8,$J$41,AT42)</f>
        <v>0.44384283935146662</v>
      </c>
      <c r="AU44" s="1258">
        <f>SUM(AV8,$H$41,AU42)</f>
        <v>0.84767420701895702</v>
      </c>
      <c r="AV44" s="1411" t="s">
        <v>56</v>
      </c>
      <c r="AW44" s="1256">
        <f>SUM(AW8,$J$41,AW42)</f>
        <v>0.44622304317866668</v>
      </c>
      <c r="AX44" s="1258">
        <f>SUM(AY8,$H$41,AX42)</f>
        <v>0.90259504905788646</v>
      </c>
      <c r="AY44" s="1411" t="s">
        <v>56</v>
      </c>
      <c r="AZ44" s="1256">
        <f>SUM(AZ8,$J$41,AZ42)</f>
        <v>0.46319142115093331</v>
      </c>
      <c r="BA44" s="1258">
        <f>SUM(BB8,$H$41,BA42)</f>
        <v>0.89672516802358282</v>
      </c>
      <c r="BB44" s="1411" t="s">
        <v>56</v>
      </c>
      <c r="BC44" s="1256">
        <f>SUM(BC8,$J$41,BC42)</f>
        <v>0.46962496994666675</v>
      </c>
      <c r="BD44" s="1258">
        <f>SUM(BE8,$H$41,BD42)</f>
        <v>0.87888436681070292</v>
      </c>
      <c r="BE44" s="1411" t="s">
        <v>56</v>
      </c>
      <c r="BF44" s="1256">
        <f>SUM(BF8,$J$41,BF42)</f>
        <v>0.45400359211733327</v>
      </c>
      <c r="BG44" s="1258">
        <f>SUM(BH8,$H$41,BG42)</f>
        <v>0.86213697574842629</v>
      </c>
      <c r="BH44" s="1411" t="s">
        <v>56</v>
      </c>
      <c r="BI44" s="1256">
        <f>SUM(BI8,$J$41,BI42)</f>
        <v>0.45028334350186672</v>
      </c>
      <c r="BJ44" s="1258">
        <f>SUM(BK8,$H$41,BJ42)</f>
        <v>0.82890585885315193</v>
      </c>
      <c r="BK44" s="1411" t="s">
        <v>56</v>
      </c>
      <c r="BL44" s="1256">
        <f>SUM(BL8,$J$41,BL42)</f>
        <v>0.44896352514133331</v>
      </c>
      <c r="BM44" s="1258">
        <f>SUM(BN8,$H$41,BM42)</f>
        <v>0.79711220106775527</v>
      </c>
      <c r="BN44" s="1411" t="s">
        <v>56</v>
      </c>
      <c r="BO44" s="1256">
        <f>SUM(BO8,$J$41,BO42)</f>
        <v>0.44819595569600001</v>
      </c>
      <c r="BP44" s="1258">
        <f>SUM(BQ8,$H$41,BP42)</f>
        <v>0.76040735773467572</v>
      </c>
      <c r="BQ44" s="1411" t="s">
        <v>56</v>
      </c>
      <c r="BR44" s="1256">
        <f>SUM(BR8,$J$41,BR42)</f>
        <v>0.44605875869973333</v>
      </c>
      <c r="BS44" s="1258">
        <f>SUM(BT8,$H$41,BS42)</f>
        <v>0.70517702837101137</v>
      </c>
      <c r="BT44" s="1411" t="s">
        <v>56</v>
      </c>
      <c r="BU44" s="1256">
        <f>SUM(BU8,$J$41,BU42)</f>
        <v>0.44000811705386667</v>
      </c>
      <c r="BV44" s="1258">
        <f>SUM(BW8,$H$41,BV42)</f>
        <v>0.67543271713124697</v>
      </c>
      <c r="BW44" s="1411" t="s">
        <v>56</v>
      </c>
      <c r="BX44" s="1256">
        <f>SUM(BX8,$J$41,BX42)</f>
        <v>0.44570354182933331</v>
      </c>
      <c r="BY44" s="1258">
        <f>SUM(BZ8,$H$41,BY42)</f>
        <v>0.65934367167020413</v>
      </c>
      <c r="BZ44" s="1411" t="s">
        <v>56</v>
      </c>
      <c r="CA44" s="1256">
        <f>SUM(CA8,$J$41,CA42)</f>
        <v>0.44405537355199998</v>
      </c>
    </row>
    <row r="45" spans="1:88">
      <c r="A45" s="1170"/>
      <c r="B45" s="1169" t="s">
        <v>54</v>
      </c>
      <c r="C45" s="1168"/>
      <c r="D45" s="1168" t="s">
        <v>342</v>
      </c>
      <c r="E45" s="1168"/>
      <c r="F45" s="1168"/>
      <c r="G45" s="1167"/>
      <c r="H45" s="1284">
        <v>9.7900000000000001E-3</v>
      </c>
      <c r="I45" s="1420"/>
      <c r="J45" s="1305">
        <v>4.9099999999999998E-2</v>
      </c>
      <c r="K45" s="1284">
        <v>9.7900000000000001E-3</v>
      </c>
      <c r="L45" s="1420"/>
      <c r="M45" s="1305">
        <v>4.9099999999999998E-2</v>
      </c>
      <c r="N45" s="1284">
        <v>9.7900000000000001E-3</v>
      </c>
      <c r="O45" s="1420"/>
      <c r="P45" s="1305">
        <v>4.9099999999999998E-2</v>
      </c>
      <c r="Q45" s="1284">
        <v>9.7900000000000001E-3</v>
      </c>
      <c r="R45" s="1420"/>
      <c r="S45" s="1305">
        <v>4.9099999999999998E-2</v>
      </c>
      <c r="T45" s="1284">
        <v>9.7900000000000001E-3</v>
      </c>
      <c r="U45" s="1420"/>
      <c r="V45" s="1305">
        <v>4.9099999999999998E-2</v>
      </c>
      <c r="W45" s="1284">
        <v>9.7900000000000001E-3</v>
      </c>
      <c r="X45" s="1420"/>
      <c r="Y45" s="1305">
        <v>4.9099999999999998E-2</v>
      </c>
      <c r="Z45" s="1284">
        <v>9.7900000000000001E-3</v>
      </c>
      <c r="AA45" s="1420"/>
      <c r="AB45" s="1305">
        <v>4.9099999999999998E-2</v>
      </c>
      <c r="AC45" s="1284">
        <v>9.7900000000000001E-3</v>
      </c>
      <c r="AD45" s="1420"/>
      <c r="AE45" s="1305">
        <v>4.9099999999999998E-2</v>
      </c>
      <c r="AF45" s="1284">
        <v>9.7900000000000001E-3</v>
      </c>
      <c r="AG45" s="1420"/>
      <c r="AH45" s="1305">
        <v>4.9099999999999998E-2</v>
      </c>
      <c r="AI45" s="1284">
        <v>9.7900000000000001E-3</v>
      </c>
      <c r="AJ45" s="1420"/>
      <c r="AK45" s="1305">
        <v>4.9099999999999998E-2</v>
      </c>
      <c r="AL45" s="1284">
        <v>9.7900000000000001E-3</v>
      </c>
      <c r="AM45" s="1420"/>
      <c r="AN45" s="1305">
        <v>4.9099999999999998E-2</v>
      </c>
      <c r="AO45" s="1284">
        <v>9.7900000000000001E-3</v>
      </c>
      <c r="AP45" s="1420"/>
      <c r="AQ45" s="1305">
        <v>4.9099999999999998E-2</v>
      </c>
      <c r="AR45" s="1284">
        <v>9.7900000000000001E-3</v>
      </c>
      <c r="AS45" s="1420"/>
      <c r="AT45" s="1305">
        <v>4.9099999999999998E-2</v>
      </c>
      <c r="AU45" s="1284">
        <v>9.7900000000000001E-3</v>
      </c>
      <c r="AV45" s="1420"/>
      <c r="AW45" s="1305">
        <v>4.9099999999999998E-2</v>
      </c>
      <c r="AX45" s="1284">
        <v>9.7900000000000001E-3</v>
      </c>
      <c r="AY45" s="1420"/>
      <c r="AZ45" s="1305">
        <v>4.9099999999999998E-2</v>
      </c>
      <c r="BA45" s="1284">
        <v>9.7900000000000001E-3</v>
      </c>
      <c r="BB45" s="1420"/>
      <c r="BC45" s="1305">
        <v>4.9099999999999998E-2</v>
      </c>
      <c r="BD45" s="1284">
        <v>9.7900000000000001E-3</v>
      </c>
      <c r="BE45" s="1420"/>
      <c r="BF45" s="1305">
        <v>4.9099999999999998E-2</v>
      </c>
      <c r="BG45" s="1284">
        <v>9.7900000000000001E-3</v>
      </c>
      <c r="BH45" s="1420"/>
      <c r="BI45" s="1305">
        <v>4.9099999999999998E-2</v>
      </c>
      <c r="BJ45" s="1284">
        <v>9.7900000000000001E-3</v>
      </c>
      <c r="BK45" s="1420"/>
      <c r="BL45" s="1305">
        <v>4.9099999999999998E-2</v>
      </c>
      <c r="BM45" s="1284">
        <v>9.7900000000000001E-3</v>
      </c>
      <c r="BN45" s="1420"/>
      <c r="BO45" s="1305">
        <v>4.9099999999999998E-2</v>
      </c>
      <c r="BP45" s="1284">
        <v>9.7900000000000001E-3</v>
      </c>
      <c r="BQ45" s="1420"/>
      <c r="BR45" s="1305">
        <v>4.9099999999999998E-2</v>
      </c>
      <c r="BS45" s="1284">
        <v>9.7900000000000001E-3</v>
      </c>
      <c r="BT45" s="1420"/>
      <c r="BU45" s="1305">
        <v>4.9099999999999998E-2</v>
      </c>
      <c r="BV45" s="1284">
        <v>9.7900000000000001E-3</v>
      </c>
      <c r="BW45" s="1420"/>
      <c r="BX45" s="1305">
        <v>4.9099999999999998E-2</v>
      </c>
      <c r="BY45" s="1284">
        <v>9.7900000000000001E-3</v>
      </c>
      <c r="BZ45" s="1420"/>
      <c r="CA45" s="1305">
        <v>4.9099999999999998E-2</v>
      </c>
    </row>
    <row r="46" spans="1:88" ht="12.75" customHeight="1">
      <c r="A46" s="1154" t="s">
        <v>24</v>
      </c>
      <c r="B46" s="1161" t="s">
        <v>57</v>
      </c>
      <c r="C46" s="1160"/>
      <c r="D46" s="1159" t="s">
        <v>58</v>
      </c>
      <c r="E46" s="1159"/>
      <c r="F46" s="1159"/>
      <c r="G46" s="1158"/>
      <c r="H46" s="1354">
        <f>(SUM(I$15*I$15,J$15*J$15)/POWER($C$14,2))*$C$47</f>
        <v>1.4658253061224486E-3</v>
      </c>
      <c r="I46" s="1419" t="s">
        <v>56</v>
      </c>
      <c r="J46" s="1418">
        <f>($E$47/100)*(SUM(I$15*I$15,J$15*J$15)/$C$14)</f>
        <v>2.1547631999999994E-2</v>
      </c>
      <c r="K46" s="1354">
        <f>(SUM(L$15*L$15,M$15*M$15)/POWER($C$14,2))*$C$47</f>
        <v>1.458127419501134E-3</v>
      </c>
      <c r="L46" s="1419" t="s">
        <v>56</v>
      </c>
      <c r="M46" s="1418">
        <f>($E$47/100)*(SUM(L$15*L$15,M$15*M$15)/$C$14)</f>
        <v>2.1434473066666664E-2</v>
      </c>
      <c r="N46" s="1354">
        <f>(SUM(O$15*O$15,P$15*P$15)/POWER($C$14,2))*$C$47</f>
        <v>1.4690598672834467E-3</v>
      </c>
      <c r="O46" s="1419" t="s">
        <v>56</v>
      </c>
      <c r="P46" s="1418">
        <f>($E$47/100)*(SUM(O$15*O$15,P$15*P$15)/$C$14)</f>
        <v>2.1595180049066666E-2</v>
      </c>
      <c r="Q46" s="1354">
        <f>(SUM(R$15*R$15,S$15*S$15)/POWER($C$14,2))*$C$47</f>
        <v>1.5743635414784578E-3</v>
      </c>
      <c r="R46" s="1419" t="s">
        <v>56</v>
      </c>
      <c r="S46" s="1418">
        <f>($E$47/100)*(SUM(R$15*R$15,S$15*S$15)/$C$14)</f>
        <v>2.314314405973333E-2</v>
      </c>
      <c r="T46" s="1354">
        <f>(SUM(U$15*U$15,V$15*V$15)/POWER($C$14,2))*$C$47</f>
        <v>1.7866630385487525E-3</v>
      </c>
      <c r="U46" s="1419" t="s">
        <v>56</v>
      </c>
      <c r="V46" s="1418">
        <f>($E$47/100)*(SUM(U$15*U$15,V$15*V$15)/$C$14)</f>
        <v>2.6263946666666663E-2</v>
      </c>
      <c r="W46" s="1354">
        <f>(SUM(X$15*X$15,Y$15*Y$15)/POWER($C$14,2))*$C$47</f>
        <v>2.3111247598004538E-3</v>
      </c>
      <c r="X46" s="1419" t="s">
        <v>56</v>
      </c>
      <c r="Y46" s="1418">
        <f>($E$47/100)*(SUM(X$15*X$15,Y$15*Y$15)/$C$14)</f>
        <v>3.3973533969066667E-2</v>
      </c>
      <c r="Z46" s="1354">
        <f>(SUM(AA$15*AA$15,AB$15*AB$15)/POWER($C$14,2))*$C$47</f>
        <v>2.4786565804988661E-3</v>
      </c>
      <c r="AA46" s="1419" t="s">
        <v>56</v>
      </c>
      <c r="AB46" s="1418">
        <f>($E$47/100)*(SUM(AA$15*AA$15,AB$15*AB$15)/$C$14)</f>
        <v>3.6436251733333327E-2</v>
      </c>
      <c r="AC46" s="1354">
        <f>(SUM(AD$15*AD$15,AE$15*AE$15)/POWER($C$14,2))*$C$47</f>
        <v>2.4919451370521537E-3</v>
      </c>
      <c r="AD46" s="1419" t="s">
        <v>56</v>
      </c>
      <c r="AE46" s="1418">
        <f>($E$47/100)*(SUM(AD$15*AD$15,AE$15*AE$15)/$C$14)</f>
        <v>3.6631593514666654E-2</v>
      </c>
      <c r="AF46" s="1354">
        <f>(SUM(AG$15*AG$15,AH$15*AH$15)/POWER($C$14,2))*$C$47</f>
        <v>2.4179186776235816E-3</v>
      </c>
      <c r="AG46" s="1419" t="s">
        <v>56</v>
      </c>
      <c r="AH46" s="1418">
        <f>($E$47/100)*(SUM(AG$15*AG$15,AH$15*AH$15)/$C$14)</f>
        <v>3.5543404561066652E-2</v>
      </c>
      <c r="AI46" s="1354">
        <f>(SUM(AJ$15*AJ$15,AK$15*AK$15)/POWER($C$14,2))*$C$47</f>
        <v>2.4203960378049887E-3</v>
      </c>
      <c r="AJ46" s="1419" t="s">
        <v>56</v>
      </c>
      <c r="AK46" s="1418">
        <f>($E$47/100)*(SUM(AJ$15*AJ$15,AK$15*AK$15)/$C$14)</f>
        <v>3.5579821755733328E-2</v>
      </c>
      <c r="AL46" s="1354">
        <f>(SUM(AM$15*AM$15,AN$15*AN$15)/POWER($C$14,2))*$C$47</f>
        <v>2.3760971609977318E-3</v>
      </c>
      <c r="AM46" s="1419" t="s">
        <v>56</v>
      </c>
      <c r="AN46" s="1418">
        <f>($E$47/100)*(SUM(AM$15*AM$15,AN$15*AN$15)/$C$14)</f>
        <v>3.4928628266666657E-2</v>
      </c>
      <c r="AO46" s="1354">
        <f>(SUM(AP$15*AP$15,AQ$15*AQ$15)/POWER($C$14,2))*$C$47</f>
        <v>2.2941977324263041E-3</v>
      </c>
      <c r="AP46" s="1419" t="s">
        <v>56</v>
      </c>
      <c r="AQ46" s="1418">
        <f>($E$47/100)*(SUM(AP$15*AP$15,AQ$15*AQ$15)/$C$14)</f>
        <v>3.3724706666666673E-2</v>
      </c>
      <c r="AR46" s="1354">
        <f>(SUM(AS$15*AS$15,AT$15*AT$15)/POWER($C$14,2))*$C$47</f>
        <v>2.3714507525804981E-3</v>
      </c>
      <c r="AS46" s="1419" t="s">
        <v>56</v>
      </c>
      <c r="AT46" s="1418">
        <f>($E$47/100)*(SUM(AS$15*AS$15,AT$15*AT$15)/$C$14)</f>
        <v>3.4860326062933322E-2</v>
      </c>
      <c r="AU46" s="1354">
        <f>(SUM(AV$15*AV$15,AW$15*AW$15)/POWER($C$14,2))*$C$47</f>
        <v>2.5690872874376421E-3</v>
      </c>
      <c r="AV46" s="1419" t="s">
        <v>56</v>
      </c>
      <c r="AW46" s="1418">
        <f>($E$47/100)*(SUM(AV$15*AV$15,AW$15*AW$15)/$C$14)</f>
        <v>3.7765583125333339E-2</v>
      </c>
      <c r="AX46" s="1354">
        <f>(SUM(AY$15*AY$15,AZ$15*AZ$15)/POWER($C$14,2))*$C$47</f>
        <v>2.8655658956916095E-3</v>
      </c>
      <c r="AY46" s="1419" t="s">
        <v>56</v>
      </c>
      <c r="AZ46" s="1418">
        <f>($E$47/100)*(SUM(AY$15*AY$15,AZ$15*AZ$15)/$C$14)</f>
        <v>4.212381866666666E-2</v>
      </c>
      <c r="BA46" s="1354">
        <f>(SUM(BB$15*BB$15,BC$15*BC$15)/POWER($C$14,2))*$C$47</f>
        <v>2.8163491842902485E-3</v>
      </c>
      <c r="BB46" s="1419" t="s">
        <v>56</v>
      </c>
      <c r="BC46" s="1418">
        <f>($E$47/100)*(SUM(BB$15*BB$15,BC$15*BC$15)/$C$14)</f>
        <v>4.1400333009066655E-2</v>
      </c>
      <c r="BD46" s="1354">
        <f>(SUM(BE$15*BE$15,BF$15*BF$15)/POWER($C$14,2))*$C$47</f>
        <v>2.8334934058956919E-3</v>
      </c>
      <c r="BE46" s="1419" t="s">
        <v>56</v>
      </c>
      <c r="BF46" s="1418">
        <f>($E$47/100)*(SUM(BE$15*BE$15,BF$15*BF$15)/$C$14)</f>
        <v>4.1652353066666668E-2</v>
      </c>
      <c r="BG46" s="1354">
        <f>(SUM(BH$15*BH$15,BI$15*BI$15)/POWER($C$14,2))*$C$47</f>
        <v>2.7789393888072557E-3</v>
      </c>
      <c r="BH46" s="1419" t="s">
        <v>56</v>
      </c>
      <c r="BI46" s="1418">
        <f>($E$47/100)*(SUM(BH$15*BH$15,BI$15*BI$15)/$C$14)</f>
        <v>4.085040901546666E-2</v>
      </c>
      <c r="BJ46" s="1354">
        <f>(SUM(BK$15*BK$15,BL$15*BL$15)/POWER($C$14,2))*$C$47</f>
        <v>2.7285758435555557E-3</v>
      </c>
      <c r="BK46" s="1419" t="s">
        <v>56</v>
      </c>
      <c r="BL46" s="1418">
        <f>($E$47/100)*(SUM(BK$15*BK$15,BL$15*BL$15)/$C$14)</f>
        <v>4.0110064900266668E-2</v>
      </c>
      <c r="BM46" s="1354">
        <f>(SUM(BN$15*BN$15,BO$15*BO$15)/POWER($C$14,2))*$C$47</f>
        <v>2.6484934568344674E-3</v>
      </c>
      <c r="BN46" s="1419" t="s">
        <v>56</v>
      </c>
      <c r="BO46" s="1418">
        <f>($E$47/100)*(SUM(BN$15*BN$15,BO$15*BO$15)/$C$14)</f>
        <v>3.893285381546667E-2</v>
      </c>
      <c r="BP46" s="1354">
        <f>(SUM(BQ$15*BQ$15,BR$15*BR$15)/POWER($C$14,2))*$C$47</f>
        <v>2.3706597836916097E-3</v>
      </c>
      <c r="BQ46" s="1419" t="s">
        <v>56</v>
      </c>
      <c r="BR46" s="1418">
        <f>($E$47/100)*(SUM(BQ$15*BQ$15,BR$15*BR$15)/$C$14)</f>
        <v>3.4848698820266658E-2</v>
      </c>
      <c r="BS46" s="1354">
        <f>(SUM(BT$15*BT$15,BU$15*BU$15)/POWER($C$14,2))*$C$47</f>
        <v>2.0611478128616783E-3</v>
      </c>
      <c r="BT46" s="1419" t="s">
        <v>56</v>
      </c>
      <c r="BU46" s="1418">
        <f>($E$47/100)*(SUM(BT$15*BT$15,BU$15*BU$15)/$C$14)</f>
        <v>3.0298872849066672E-2</v>
      </c>
      <c r="BV46" s="1354">
        <f>(SUM(BW$15*BW$15,BX$15*BX$15)/POWER($C$14,2))*$C$47</f>
        <v>1.8568856195192739E-3</v>
      </c>
      <c r="BW46" s="1419" t="s">
        <v>56</v>
      </c>
      <c r="BX46" s="1418">
        <f>($E$47/100)*(SUM(BW$15*BW$15,BX$15*BX$15)/$C$14)</f>
        <v>2.7296218606933331E-2</v>
      </c>
      <c r="BY46" s="1354">
        <f>(SUM(BZ$15*BZ$15,CA$15*CA$15)/POWER($C$14,2))*$C$47</f>
        <v>1.7055735434739225E-3</v>
      </c>
      <c r="BZ46" s="1419" t="s">
        <v>56</v>
      </c>
      <c r="CA46" s="1418">
        <f>($E$47/100)*(SUM(BZ$15*BZ$15,CA$15*CA$15)/$C$14)</f>
        <v>2.5071931089066659E-2</v>
      </c>
    </row>
    <row r="47" spans="1:88" ht="15" customHeight="1" thickBot="1">
      <c r="A47" s="1154"/>
      <c r="B47" s="1417" t="s">
        <v>391</v>
      </c>
      <c r="C47" s="1416">
        <v>4.4999999999999998E-2</v>
      </c>
      <c r="D47" s="1215" t="s">
        <v>390</v>
      </c>
      <c r="E47" s="1883">
        <v>10.5</v>
      </c>
      <c r="F47" s="1883"/>
      <c r="G47" s="1415"/>
      <c r="H47" s="1414"/>
      <c r="I47" s="1413"/>
      <c r="J47" s="1412"/>
      <c r="K47" s="1414"/>
      <c r="L47" s="1413"/>
      <c r="M47" s="1412"/>
      <c r="N47" s="1414"/>
      <c r="O47" s="1413"/>
      <c r="P47" s="1412"/>
      <c r="Q47" s="1414"/>
      <c r="R47" s="1413"/>
      <c r="S47" s="1412"/>
      <c r="T47" s="1414"/>
      <c r="U47" s="1413"/>
      <c r="V47" s="1412"/>
      <c r="W47" s="1414"/>
      <c r="X47" s="1413"/>
      <c r="Y47" s="1412"/>
      <c r="Z47" s="1414"/>
      <c r="AA47" s="1413"/>
      <c r="AB47" s="1412"/>
      <c r="AC47" s="1414"/>
      <c r="AD47" s="1413"/>
      <c r="AE47" s="1412"/>
      <c r="AF47" s="1414"/>
      <c r="AG47" s="1413"/>
      <c r="AH47" s="1412"/>
      <c r="AI47" s="1414"/>
      <c r="AJ47" s="1413"/>
      <c r="AK47" s="1412"/>
      <c r="AL47" s="1414"/>
      <c r="AM47" s="1413"/>
      <c r="AN47" s="1412"/>
      <c r="AO47" s="1414"/>
      <c r="AP47" s="1413"/>
      <c r="AQ47" s="1412"/>
      <c r="AR47" s="1414"/>
      <c r="AS47" s="1413"/>
      <c r="AT47" s="1412"/>
      <c r="AU47" s="1414"/>
      <c r="AV47" s="1413"/>
      <c r="AW47" s="1412"/>
      <c r="AX47" s="1414"/>
      <c r="AY47" s="1413"/>
      <c r="AZ47" s="1412"/>
      <c r="BA47" s="1414"/>
      <c r="BB47" s="1413"/>
      <c r="BC47" s="1412"/>
      <c r="BD47" s="1414"/>
      <c r="BE47" s="1413"/>
      <c r="BF47" s="1412"/>
      <c r="BG47" s="1414"/>
      <c r="BH47" s="1413"/>
      <c r="BI47" s="1412"/>
      <c r="BJ47" s="1414"/>
      <c r="BK47" s="1413"/>
      <c r="BL47" s="1412"/>
      <c r="BM47" s="1414"/>
      <c r="BN47" s="1413"/>
      <c r="BO47" s="1412"/>
      <c r="BP47" s="1414"/>
      <c r="BQ47" s="1413"/>
      <c r="BR47" s="1412"/>
      <c r="BS47" s="1414"/>
      <c r="BT47" s="1413"/>
      <c r="BU47" s="1412"/>
      <c r="BV47" s="1414"/>
      <c r="BW47" s="1413"/>
      <c r="BX47" s="1412"/>
      <c r="BY47" s="1414"/>
      <c r="BZ47" s="1413"/>
      <c r="CA47" s="1412"/>
      <c r="CB47" s="1020"/>
      <c r="CC47" s="1020"/>
    </row>
    <row r="48" spans="1:88" ht="13.8" thickBot="1">
      <c r="A48" s="1146"/>
      <c r="B48" s="1844" t="s">
        <v>63</v>
      </c>
      <c r="C48" s="1845"/>
      <c r="D48" s="1845"/>
      <c r="E48" s="1845"/>
      <c r="F48" s="1845"/>
      <c r="G48" s="1846"/>
      <c r="H48" s="1258">
        <f>SUM(I15,$H$45,H46)</f>
        <v>1.1361358253061222</v>
      </c>
      <c r="I48" s="1411" t="s">
        <v>56</v>
      </c>
      <c r="J48" s="1256">
        <f>SUM(J15,$J$45,J46)</f>
        <v>0.236487632</v>
      </c>
      <c r="K48" s="1258">
        <f>SUM(L15,$H$45,K46)</f>
        <v>1.1329281274195011</v>
      </c>
      <c r="L48" s="1411" t="s">
        <v>56</v>
      </c>
      <c r="M48" s="1256">
        <f>SUM(M15,$J$45,M46)</f>
        <v>0.23757447306666665</v>
      </c>
      <c r="N48" s="1258">
        <f>SUM(O15,$H$45,N46)</f>
        <v>1.1373710598672835</v>
      </c>
      <c r="O48" s="1411" t="s">
        <v>56</v>
      </c>
      <c r="P48" s="1256">
        <f>SUM(P15,$J$45,P46)</f>
        <v>0.23677518004906667</v>
      </c>
      <c r="Q48" s="1258">
        <f>SUM(R15,$H$45,Q46)</f>
        <v>1.1778443635414784</v>
      </c>
      <c r="R48" s="1411" t="s">
        <v>56</v>
      </c>
      <c r="S48" s="1256">
        <f>SUM(S15,$J$45,S46)</f>
        <v>0.23931514405973334</v>
      </c>
      <c r="T48" s="1258">
        <f>SUM(U15,$H$45,T46)</f>
        <v>1.2560566630385486</v>
      </c>
      <c r="U48" s="1411" t="s">
        <v>56</v>
      </c>
      <c r="V48" s="1256">
        <f>SUM(V15,$J$45,V46)</f>
        <v>0.24000394666666669</v>
      </c>
      <c r="W48" s="1258">
        <f>SUM(X15,$H$45,W46)</f>
        <v>1.4302131247598004</v>
      </c>
      <c r="X48" s="1411" t="s">
        <v>56</v>
      </c>
      <c r="Y48" s="1256">
        <f>SUM(Y15,$J$45,Y46)</f>
        <v>0.24851353396906667</v>
      </c>
      <c r="Z48" s="1258">
        <f>SUM(AA15,$H$45,Z46)</f>
        <v>1.4823486565804986</v>
      </c>
      <c r="AA48" s="1411" t="s">
        <v>56</v>
      </c>
      <c r="AB48" s="1256">
        <f>SUM(AB15,$J$45,AB46)</f>
        <v>0.24377625173333334</v>
      </c>
      <c r="AC48" s="1258">
        <f>SUM(AD15,$H$45,AC46)</f>
        <v>1.4891939451370519</v>
      </c>
      <c r="AD48" s="1411" t="s">
        <v>56</v>
      </c>
      <c r="AE48" s="1256">
        <f>SUM(AE15,$J$45,AE46)</f>
        <v>0.21467559351466667</v>
      </c>
      <c r="AF48" s="1258">
        <f>SUM(AG15,$H$45,AF46)</f>
        <v>1.4670879186776233</v>
      </c>
      <c r="AG48" s="1411" t="s">
        <v>56</v>
      </c>
      <c r="AH48" s="1256">
        <f>SUM(AH15,$J$45,AH46)</f>
        <v>0.21085140456106666</v>
      </c>
      <c r="AI48" s="1258">
        <f>SUM(AJ15,$H$45,AI46)</f>
        <v>1.467122396037805</v>
      </c>
      <c r="AJ48" s="1411" t="s">
        <v>56</v>
      </c>
      <c r="AK48" s="1256">
        <f>SUM(AK15,$J$45,AK46)</f>
        <v>0.21891982175573332</v>
      </c>
      <c r="AL48" s="1258">
        <f>SUM(AM15,$H$45,AL46)</f>
        <v>1.4538460971609974</v>
      </c>
      <c r="AM48" s="1411" t="s">
        <v>56</v>
      </c>
      <c r="AN48" s="1256">
        <f>SUM(AN15,$J$45,AN46)</f>
        <v>0.21546862826666666</v>
      </c>
      <c r="AO48" s="1258">
        <f>SUM(AP15,$H$45,AO46)</f>
        <v>1.4285641977324262</v>
      </c>
      <c r="AP48" s="1411" t="s">
        <v>56</v>
      </c>
      <c r="AQ48" s="1256">
        <f>SUM(AQ15,$J$45,AQ46)</f>
        <v>0.21346470666666667</v>
      </c>
      <c r="AR48" s="1258">
        <f>SUM(AS15,$H$45,AR46)</f>
        <v>1.4522414507525803</v>
      </c>
      <c r="AS48" s="1411" t="s">
        <v>56</v>
      </c>
      <c r="AT48" s="1256">
        <f>SUM(AT15,$J$45,AT46)</f>
        <v>0.21733632606293332</v>
      </c>
      <c r="AU48" s="1258">
        <f>SUM(AV15,$H$45,AU46)</f>
        <v>1.5100710872874377</v>
      </c>
      <c r="AV48" s="1411" t="s">
        <v>56</v>
      </c>
      <c r="AW48" s="1256">
        <f>SUM(AW15,$J$45,AW46)</f>
        <v>0.23784158312533332</v>
      </c>
      <c r="AX48" s="1258">
        <f>SUM(AY15,$H$45,AX46)</f>
        <v>1.5899355658956913</v>
      </c>
      <c r="AY48" s="1411" t="s">
        <v>56</v>
      </c>
      <c r="AZ48" s="1256">
        <f>SUM(AZ15,$J$45,AZ46)</f>
        <v>0.29026381866666667</v>
      </c>
      <c r="BA48" s="1258">
        <f>SUM(BB15,$H$45,BA46)</f>
        <v>1.57631834918429</v>
      </c>
      <c r="BB48" s="1411" t="s">
        <v>56</v>
      </c>
      <c r="BC48" s="1256">
        <f>SUM(BC15,$J$45,BC46)</f>
        <v>0.28754033300906667</v>
      </c>
      <c r="BD48" s="1258">
        <f>SUM(BE15,$H$45,BD46)</f>
        <v>1.5839034934058958</v>
      </c>
      <c r="BE48" s="1411" t="s">
        <v>56</v>
      </c>
      <c r="BF48" s="1256">
        <f>SUM(BF15,$J$45,BF46)</f>
        <v>0.26459235306666667</v>
      </c>
      <c r="BG48" s="1258">
        <f>SUM(BH15,$H$45,BG46)</f>
        <v>1.5686809393888073</v>
      </c>
      <c r="BH48" s="1411" t="s">
        <v>56</v>
      </c>
      <c r="BI48" s="1256">
        <f>SUM(BI15,$J$45,BI46)</f>
        <v>0.26182240901546666</v>
      </c>
      <c r="BJ48" s="1258">
        <f>SUM(BK15,$H$45,BJ46)</f>
        <v>1.5541985758435555</v>
      </c>
      <c r="BK48" s="1411" t="s">
        <v>56</v>
      </c>
      <c r="BL48" s="1256">
        <f>SUM(BL15,$J$45,BL46)</f>
        <v>0.2619140649002667</v>
      </c>
      <c r="BM48" s="1258">
        <f>SUM(BN15,$H$45,BM46)</f>
        <v>1.5309504934568345</v>
      </c>
      <c r="BN48" s="1411" t="s">
        <v>56</v>
      </c>
      <c r="BO48" s="1256">
        <f>SUM(BO15,$J$45,BO46)</f>
        <v>0.26150485381546668</v>
      </c>
      <c r="BP48" s="1258">
        <f>SUM(BQ15,$H$45,BP46)</f>
        <v>1.4482406597836914</v>
      </c>
      <c r="BQ48" s="1411" t="s">
        <v>56</v>
      </c>
      <c r="BR48" s="1256">
        <f>SUM(BR15,$J$45,BR46)</f>
        <v>0.25305269882026665</v>
      </c>
      <c r="BS48" s="1258">
        <f>SUM(BT15,$H$45,BS46)</f>
        <v>1.3491631478128616</v>
      </c>
      <c r="BT48" s="1411" t="s">
        <v>56</v>
      </c>
      <c r="BU48" s="1256">
        <f>SUM(BU15,$J$45,BU46)</f>
        <v>0.25123887284906665</v>
      </c>
      <c r="BV48" s="1258">
        <f>SUM(BW15,$H$45,BV46)</f>
        <v>1.2801268856195192</v>
      </c>
      <c r="BW48" s="1411" t="s">
        <v>56</v>
      </c>
      <c r="BX48" s="1256">
        <f>SUM(BX15,$J$45,BX46)</f>
        <v>0.24590021860693334</v>
      </c>
      <c r="BY48" s="1258">
        <f>SUM(BZ15,$H$45,BY46)</f>
        <v>1.2264075735434736</v>
      </c>
      <c r="BZ48" s="1411" t="s">
        <v>56</v>
      </c>
      <c r="CA48" s="1256">
        <f>SUM(CA15,$J$45,CA46)</f>
        <v>0.24241193108906667</v>
      </c>
      <c r="CB48" s="1020"/>
      <c r="CC48" s="1020"/>
    </row>
    <row r="49" spans="1:79">
      <c r="A49" s="1141" t="s">
        <v>64</v>
      </c>
      <c r="B49" s="1140"/>
      <c r="C49" s="1120"/>
      <c r="D49" s="1140"/>
      <c r="E49" s="1096"/>
      <c r="F49" s="1139"/>
      <c r="G49" s="1138"/>
      <c r="H49" s="1099"/>
      <c r="I49" s="1410"/>
      <c r="J49" s="1409"/>
      <c r="K49" s="1099"/>
      <c r="L49" s="1410"/>
      <c r="M49" s="1409"/>
      <c r="N49" s="1099"/>
      <c r="O49" s="1410"/>
      <c r="P49" s="1409"/>
      <c r="Q49" s="1099"/>
      <c r="R49" s="1410"/>
      <c r="S49" s="1409"/>
      <c r="T49" s="1099"/>
      <c r="U49" s="1410"/>
      <c r="V49" s="1409"/>
      <c r="W49" s="1099"/>
      <c r="X49" s="1410"/>
      <c r="Y49" s="1409"/>
      <c r="Z49" s="1099"/>
      <c r="AA49" s="1410"/>
      <c r="AB49" s="1409"/>
      <c r="AC49" s="1099"/>
      <c r="AD49" s="1410"/>
      <c r="AE49" s="1409"/>
      <c r="AF49" s="1099"/>
      <c r="AG49" s="1410"/>
      <c r="AH49" s="1409"/>
      <c r="AI49" s="1099"/>
      <c r="AJ49" s="1410"/>
      <c r="AK49" s="1409"/>
      <c r="AL49" s="1099"/>
      <c r="AM49" s="1410"/>
      <c r="AN49" s="1409"/>
      <c r="AO49" s="1099"/>
      <c r="AP49" s="1410"/>
      <c r="AQ49" s="1409"/>
      <c r="AR49" s="1099"/>
      <c r="AS49" s="1410"/>
      <c r="AT49" s="1409"/>
      <c r="AU49" s="1099"/>
      <c r="AV49" s="1410"/>
      <c r="AW49" s="1409"/>
      <c r="AX49" s="1099"/>
      <c r="AY49" s="1410"/>
      <c r="AZ49" s="1409"/>
      <c r="BA49" s="1099"/>
      <c r="BB49" s="1410"/>
      <c r="BC49" s="1409"/>
      <c r="BD49" s="1099"/>
      <c r="BE49" s="1410"/>
      <c r="BF49" s="1409"/>
      <c r="BG49" s="1099"/>
      <c r="BH49" s="1410"/>
      <c r="BI49" s="1409"/>
      <c r="BJ49" s="1099"/>
      <c r="BK49" s="1410"/>
      <c r="BL49" s="1409"/>
      <c r="BM49" s="1099"/>
      <c r="BN49" s="1410"/>
      <c r="BO49" s="1409"/>
      <c r="BP49" s="1099"/>
      <c r="BQ49" s="1410"/>
      <c r="BR49" s="1409"/>
      <c r="BS49" s="1099"/>
      <c r="BT49" s="1410"/>
      <c r="BU49" s="1409"/>
      <c r="BV49" s="1099"/>
      <c r="BW49" s="1410"/>
      <c r="BX49" s="1409"/>
      <c r="BY49" s="1099"/>
      <c r="BZ49" s="1410"/>
      <c r="CA49" s="1409"/>
    </row>
    <row r="50" spans="1:79" ht="13.8" thickBot="1">
      <c r="A50" s="1133" t="s">
        <v>65</v>
      </c>
      <c r="B50" s="1131"/>
      <c r="C50" s="1132"/>
      <c r="D50" s="1131"/>
      <c r="E50" s="1089"/>
      <c r="F50" s="1131" t="s">
        <v>66</v>
      </c>
      <c r="G50" s="1088"/>
      <c r="H50" s="1244">
        <f>SUM(H44,H48)</f>
        <v>1.7533347612916099</v>
      </c>
      <c r="I50" s="1408" t="s">
        <v>56</v>
      </c>
      <c r="J50" s="1242">
        <f>SUM(J44,J48)</f>
        <v>0.66448179098666671</v>
      </c>
      <c r="K50" s="1244">
        <f>SUM(K44,K48)</f>
        <v>1.7465693052718729</v>
      </c>
      <c r="L50" s="1408" t="s">
        <v>56</v>
      </c>
      <c r="M50" s="1242">
        <f>SUM(M44,M48)</f>
        <v>0.66442798749653342</v>
      </c>
      <c r="N50" s="1244">
        <f>SUM(N44,N48)</f>
        <v>1.7622701552657416</v>
      </c>
      <c r="O50" s="1408" t="s">
        <v>56</v>
      </c>
      <c r="P50" s="1242">
        <f>SUM(P44,P48)</f>
        <v>0.66674808240640004</v>
      </c>
      <c r="Q50" s="1244">
        <f>SUM(Q44,Q48)</f>
        <v>1.8275596324551109</v>
      </c>
      <c r="R50" s="1408" t="s">
        <v>56</v>
      </c>
      <c r="S50" s="1242">
        <f>SUM(S44,S48)</f>
        <v>0.66612899709013329</v>
      </c>
      <c r="T50" s="1244">
        <f>SUM(T44,T48)</f>
        <v>1.9527803417317005</v>
      </c>
      <c r="U50" s="1408" t="s">
        <v>56</v>
      </c>
      <c r="V50" s="1242">
        <f>SUM(V44,V48)</f>
        <v>0.67013022345600004</v>
      </c>
      <c r="W50" s="1244">
        <f>SUM(W44,W48)</f>
        <v>2.2140716636788391</v>
      </c>
      <c r="X50" s="1408" t="s">
        <v>56</v>
      </c>
      <c r="Y50" s="1242">
        <f>SUM(Y44,Y48)</f>
        <v>0.67947585607893335</v>
      </c>
      <c r="Z50" s="1244">
        <f>SUM(Z44,Z48)</f>
        <v>2.3054546811210881</v>
      </c>
      <c r="AA50" s="1408" t="s">
        <v>56</v>
      </c>
      <c r="AB50" s="1242">
        <f>SUM(AB44,AB48)</f>
        <v>0.67706141247999985</v>
      </c>
      <c r="AC50" s="1244">
        <f>SUM(AC44,AC48)</f>
        <v>2.3514346982349204</v>
      </c>
      <c r="AD50" s="1408" t="s">
        <v>56</v>
      </c>
      <c r="AE50" s="1242">
        <f>SUM(AE44,AE48)</f>
        <v>0.64547246405333325</v>
      </c>
      <c r="AF50" s="1244">
        <f>SUM(AF44,AF48)</f>
        <v>2.3313166608132789</v>
      </c>
      <c r="AG50" s="1408" t="s">
        <v>56</v>
      </c>
      <c r="AH50" s="1242">
        <f>SUM(AH44,AH48)</f>
        <v>0.65150451395520004</v>
      </c>
      <c r="AI50" s="1244">
        <f>SUM(AI44,AI48)</f>
        <v>2.333828393484263</v>
      </c>
      <c r="AJ50" s="1408" t="s">
        <v>56</v>
      </c>
      <c r="AK50" s="1242">
        <f>SUM(AK44,AK48)</f>
        <v>0.66955978421866669</v>
      </c>
      <c r="AL50" s="1244">
        <f>SUM(AL44,AL48)</f>
        <v>2.3134957680652333</v>
      </c>
      <c r="AM50" s="1408" t="s">
        <v>56</v>
      </c>
      <c r="AN50" s="1242">
        <f>SUM(AN44,AN48)</f>
        <v>0.65331099055893327</v>
      </c>
      <c r="AO50" s="1244">
        <f>SUM(AO44,AO48)</f>
        <v>2.2660554234494694</v>
      </c>
      <c r="AP50" s="1408" t="s">
        <v>56</v>
      </c>
      <c r="AQ50" s="1242">
        <f>SUM(AQ44,AQ48)</f>
        <v>0.6549259247071999</v>
      </c>
      <c r="AR50" s="1244">
        <f>SUM(AR44,AR48)</f>
        <v>2.2870737935656051</v>
      </c>
      <c r="AS50" s="1408" t="s">
        <v>56</v>
      </c>
      <c r="AT50" s="1242">
        <f>SUM(AT44,AT48)</f>
        <v>0.66117916541439992</v>
      </c>
      <c r="AU50" s="1244">
        <f>SUM(AU44,AU48)</f>
        <v>2.3577452943063948</v>
      </c>
      <c r="AV50" s="1408" t="s">
        <v>56</v>
      </c>
      <c r="AW50" s="1242">
        <f>SUM(AW44,AW48)</f>
        <v>0.684064626304</v>
      </c>
      <c r="AX50" s="1244">
        <f>SUM(AX44,AX48)</f>
        <v>2.4925306149535778</v>
      </c>
      <c r="AY50" s="1408" t="s">
        <v>56</v>
      </c>
      <c r="AZ50" s="1242">
        <f>SUM(AZ44,AZ48)</f>
        <v>0.75345523981759999</v>
      </c>
      <c r="BA50" s="1244">
        <f>SUM(BA44,BA48)</f>
        <v>2.4730435172078726</v>
      </c>
      <c r="BB50" s="1408" t="s">
        <v>56</v>
      </c>
      <c r="BC50" s="1242">
        <f>SUM(BC44,BC48)</f>
        <v>0.75716530295573348</v>
      </c>
      <c r="BD50" s="1244">
        <f>SUM(BD44,BD48)</f>
        <v>2.4627878602165989</v>
      </c>
      <c r="BE50" s="1408" t="s">
        <v>56</v>
      </c>
      <c r="BF50" s="1242">
        <f>SUM(BF44,BF48)</f>
        <v>0.71859594518399994</v>
      </c>
      <c r="BG50" s="1244">
        <f>SUM(BG44,BG48)</f>
        <v>2.4308179151372338</v>
      </c>
      <c r="BH50" s="1408" t="s">
        <v>56</v>
      </c>
      <c r="BI50" s="1242">
        <f>SUM(BI44,BI48)</f>
        <v>0.71210575251733332</v>
      </c>
      <c r="BJ50" s="1244">
        <f>SUM(BJ44,BJ48)</f>
        <v>2.3831044346967074</v>
      </c>
      <c r="BK50" s="1408" t="s">
        <v>56</v>
      </c>
      <c r="BL50" s="1242">
        <f>SUM(BL44,BL48)</f>
        <v>0.7108775900416</v>
      </c>
      <c r="BM50" s="1244">
        <f>SUM(BM44,BM48)</f>
        <v>2.3280626945245899</v>
      </c>
      <c r="BN50" s="1408" t="s">
        <v>56</v>
      </c>
      <c r="BO50" s="1242">
        <f>SUM(BO44,BO48)</f>
        <v>0.70970080951146675</v>
      </c>
      <c r="BP50" s="1244">
        <f>SUM(BP44,BP48)</f>
        <v>2.2086480175183674</v>
      </c>
      <c r="BQ50" s="1408" t="s">
        <v>56</v>
      </c>
      <c r="BR50" s="1242">
        <f>SUM(BR44,BR48)</f>
        <v>0.69911145751999992</v>
      </c>
      <c r="BS50" s="1244">
        <f>SUM(BS44,BS48)</f>
        <v>2.0543401761838731</v>
      </c>
      <c r="BT50" s="1408" t="s">
        <v>56</v>
      </c>
      <c r="BU50" s="1242">
        <f>SUM(BU44,BU48)</f>
        <v>0.69124698990293332</v>
      </c>
      <c r="BV50" s="1244">
        <f>SUM(BV44,BV48)</f>
        <v>1.9555596027507662</v>
      </c>
      <c r="BW50" s="1408" t="s">
        <v>56</v>
      </c>
      <c r="BX50" s="1242">
        <f>SUM(BX44,BX48)</f>
        <v>0.69160376043626659</v>
      </c>
      <c r="BY50" s="1244">
        <f>SUM(BY44,BY48)</f>
        <v>1.8857512452136778</v>
      </c>
      <c r="BZ50" s="1408" t="s">
        <v>56</v>
      </c>
      <c r="CA50" s="1242">
        <f>SUM(CA44,CA48)</f>
        <v>0.68646730464106664</v>
      </c>
    </row>
    <row r="51" spans="1:79" s="1139" customFormat="1">
      <c r="B51" s="1096"/>
      <c r="C51" s="1096"/>
      <c r="D51" s="1096"/>
      <c r="E51" s="1096"/>
      <c r="F51" s="1096"/>
      <c r="G51" s="1096"/>
      <c r="H51" s="1096"/>
      <c r="I51" s="1096"/>
      <c r="J51" s="1096"/>
      <c r="K51" s="1096"/>
      <c r="L51" s="1096"/>
      <c r="M51" s="1096"/>
      <c r="N51" s="1096"/>
      <c r="O51" s="1096"/>
      <c r="P51" s="1096"/>
      <c r="Q51" s="1096"/>
      <c r="R51" s="1096"/>
      <c r="S51" s="1096"/>
      <c r="T51" s="1096"/>
      <c r="U51" s="1096"/>
      <c r="V51" s="1096"/>
      <c r="W51" s="1096"/>
      <c r="X51" s="1096"/>
      <c r="Y51" s="1096"/>
      <c r="Z51" s="1096"/>
      <c r="AA51" s="1096"/>
      <c r="AB51" s="1096"/>
      <c r="AC51" s="1096"/>
      <c r="AD51" s="1096"/>
      <c r="AE51" s="1096"/>
      <c r="AF51" s="1096"/>
      <c r="AG51" s="1096"/>
      <c r="AH51" s="1096"/>
      <c r="AI51" s="1096"/>
      <c r="AJ51" s="1096"/>
      <c r="AK51" s="1096"/>
      <c r="AL51" s="1096"/>
      <c r="AM51" s="1096"/>
      <c r="AN51" s="1096"/>
      <c r="AO51" s="1096"/>
      <c r="AP51" s="1096"/>
      <c r="AQ51" s="1096"/>
      <c r="AR51" s="1096"/>
      <c r="AS51" s="1096"/>
      <c r="AT51" s="1096"/>
      <c r="AU51" s="1096"/>
      <c r="AV51" s="1096"/>
      <c r="AW51" s="1096"/>
      <c r="AX51" s="1096"/>
      <c r="AY51" s="1096"/>
      <c r="AZ51" s="1096"/>
      <c r="BA51" s="1096"/>
      <c r="BB51" s="1096"/>
      <c r="BC51" s="1096"/>
      <c r="BD51" s="1096"/>
      <c r="BE51" s="1096"/>
      <c r="BF51" s="1096"/>
      <c r="BG51" s="1096"/>
      <c r="BH51" s="1096"/>
      <c r="BI51" s="1096"/>
      <c r="BJ51" s="1096"/>
      <c r="BK51" s="1096"/>
      <c r="BL51" s="1096"/>
      <c r="BM51" s="1096"/>
      <c r="BN51" s="1096"/>
      <c r="BO51" s="1096"/>
      <c r="BP51" s="1096"/>
      <c r="BQ51" s="1096"/>
      <c r="BR51" s="1096"/>
      <c r="BS51" s="1096"/>
      <c r="BT51" s="1096"/>
      <c r="BU51" s="1096"/>
      <c r="BV51" s="1096"/>
      <c r="BW51" s="1096"/>
      <c r="BX51" s="1096"/>
      <c r="BY51" s="1096"/>
      <c r="BZ51" s="1096"/>
      <c r="CA51" s="1096"/>
    </row>
  </sheetData>
  <mergeCells count="323">
    <mergeCell ref="BG24:BI24"/>
    <mergeCell ref="BV22:BX22"/>
    <mergeCell ref="BY22:CA22"/>
    <mergeCell ref="K24:M24"/>
    <mergeCell ref="N24:P24"/>
    <mergeCell ref="Q24:S24"/>
    <mergeCell ref="T24:V24"/>
    <mergeCell ref="W24:Y24"/>
    <mergeCell ref="Z24:AB24"/>
    <mergeCell ref="BJ24:BL24"/>
    <mergeCell ref="AC24:AE24"/>
    <mergeCell ref="AF24:AH24"/>
    <mergeCell ref="AI24:AK24"/>
    <mergeCell ref="AL24:AN24"/>
    <mergeCell ref="AO24:AQ24"/>
    <mergeCell ref="AR24:AT24"/>
    <mergeCell ref="BM24:BO24"/>
    <mergeCell ref="BP24:BR24"/>
    <mergeCell ref="BS24:BU24"/>
    <mergeCell ref="BV24:BX24"/>
    <mergeCell ref="BY24:CA24"/>
    <mergeCell ref="AU24:AW24"/>
    <mergeCell ref="AX24:AZ24"/>
    <mergeCell ref="BA24:BC24"/>
    <mergeCell ref="BD24:BF24"/>
    <mergeCell ref="BY20:CA20"/>
    <mergeCell ref="H22:J22"/>
    <mergeCell ref="H24:J24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Y19:CA19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18:CA18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V17:BX17"/>
    <mergeCell ref="BY17:CA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V13:BX13"/>
    <mergeCell ref="BY13:CA13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P12:BR12"/>
    <mergeCell ref="BS12:BU12"/>
    <mergeCell ref="BV12:BX12"/>
    <mergeCell ref="BY12:CA12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M11:BO11"/>
    <mergeCell ref="BP11:BR11"/>
    <mergeCell ref="BS11:BU11"/>
    <mergeCell ref="BV11:BX11"/>
    <mergeCell ref="BY11:CA11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J10:BL10"/>
    <mergeCell ref="BM10:BO10"/>
    <mergeCell ref="BP10:BR10"/>
    <mergeCell ref="BS10:BU10"/>
    <mergeCell ref="BV10:BX10"/>
    <mergeCell ref="BY10:CA10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V4:BX4"/>
    <mergeCell ref="BY4:CA4"/>
    <mergeCell ref="A29:C29"/>
    <mergeCell ref="D29:E29"/>
    <mergeCell ref="F29:G29"/>
    <mergeCell ref="H10:J10"/>
    <mergeCell ref="H11:J11"/>
    <mergeCell ref="H12:J12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4:G4"/>
    <mergeCell ref="H4:J4"/>
    <mergeCell ref="K4:M4"/>
    <mergeCell ref="H13:J13"/>
    <mergeCell ref="K10:M10"/>
    <mergeCell ref="K13:M13"/>
    <mergeCell ref="H18:J18"/>
    <mergeCell ref="N4:P4"/>
    <mergeCell ref="Q4:S4"/>
    <mergeCell ref="D20:G20"/>
    <mergeCell ref="D21:E21"/>
    <mergeCell ref="F21:G22"/>
    <mergeCell ref="D22:E22"/>
    <mergeCell ref="D23:E23"/>
    <mergeCell ref="F23:G24"/>
    <mergeCell ref="D24:E24"/>
    <mergeCell ref="A25:C26"/>
    <mergeCell ref="D25:G25"/>
    <mergeCell ref="D26:G26"/>
    <mergeCell ref="D13:G13"/>
    <mergeCell ref="D14:E16"/>
    <mergeCell ref="F14:G14"/>
    <mergeCell ref="F15:G15"/>
    <mergeCell ref="F16:G16"/>
    <mergeCell ref="D17:E19"/>
    <mergeCell ref="F17:G17"/>
    <mergeCell ref="F18:G18"/>
    <mergeCell ref="F19:G19"/>
    <mergeCell ref="D5:G6"/>
    <mergeCell ref="D7:E9"/>
    <mergeCell ref="F7:G7"/>
    <mergeCell ref="F8:G8"/>
    <mergeCell ref="F9:G9"/>
    <mergeCell ref="D10:E12"/>
    <mergeCell ref="F10:G10"/>
    <mergeCell ref="F11:G11"/>
    <mergeCell ref="F12:G12"/>
    <mergeCell ref="A23:B24"/>
    <mergeCell ref="C23:C24"/>
    <mergeCell ref="A5:B6"/>
    <mergeCell ref="C5:C6"/>
    <mergeCell ref="A7:B13"/>
    <mergeCell ref="C7:C13"/>
    <mergeCell ref="A14:B20"/>
    <mergeCell ref="C14:C20"/>
    <mergeCell ref="A21:B22"/>
    <mergeCell ref="C21:C22"/>
    <mergeCell ref="B48:G48"/>
    <mergeCell ref="E27:F27"/>
    <mergeCell ref="E28:F28"/>
    <mergeCell ref="A40:G40"/>
    <mergeCell ref="E43:F43"/>
    <mergeCell ref="B44:G44"/>
    <mergeCell ref="E47:F47"/>
    <mergeCell ref="A30:C30"/>
    <mergeCell ref="A38:C38"/>
    <mergeCell ref="A34:C34"/>
    <mergeCell ref="A39:C39"/>
    <mergeCell ref="A31:C31"/>
    <mergeCell ref="A32:C32"/>
    <mergeCell ref="A33:C33"/>
    <mergeCell ref="A35:C35"/>
    <mergeCell ref="A36:C36"/>
    <mergeCell ref="A37:C37"/>
  </mergeCells>
  <pageMargins left="0.35433070866141736" right="0.39370078740157483" top="0.35433070866141736" bottom="0.15748031496062992" header="0.15748031496062992" footer="0.15748031496062992"/>
  <pageSetup paperSize="8" scale="90" fitToWidth="0" fitToHeight="0" orientation="landscape" r:id="rId1"/>
  <headerFooter alignWithMargins="0"/>
  <colBreaks count="2" manualBreakCount="2">
    <brk id="34" max="49" man="1"/>
    <brk id="61" max="49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showZeros="0" tabSelected="1" view="pageBreakPreview" zoomScale="80" zoomScaleNormal="100" zoomScaleSheetLayoutView="80" workbookViewId="0">
      <selection activeCell="AE31" sqref="AE31"/>
    </sheetView>
  </sheetViews>
  <sheetFormatPr defaultColWidth="9.109375" defaultRowHeight="13.2"/>
  <cols>
    <col min="1" max="1" width="3.33203125" style="878" customWidth="1"/>
    <col min="2" max="2" width="6.88671875" style="878" customWidth="1"/>
    <col min="3" max="3" width="12.109375" style="878" customWidth="1"/>
    <col min="4" max="4" width="6" style="878" customWidth="1"/>
    <col min="5" max="5" width="3" style="878" customWidth="1"/>
    <col min="6" max="6" width="6" style="878" customWidth="1"/>
    <col min="7" max="7" width="3.88671875" style="878" customWidth="1"/>
    <col min="8" max="73" width="6.6640625" style="878" customWidth="1"/>
    <col min="74" max="74" width="7.44140625" style="878" customWidth="1"/>
    <col min="75" max="76" width="6.6640625" style="878" customWidth="1"/>
    <col min="77" max="77" width="7.6640625" style="878" customWidth="1"/>
    <col min="78" max="78" width="6.6640625" style="878" customWidth="1"/>
    <col min="79" max="79" width="8" style="878" customWidth="1"/>
    <col min="80" max="16384" width="9.109375" style="878"/>
  </cols>
  <sheetData>
    <row r="1" spans="1:79" s="879" customFormat="1" ht="30" customHeight="1">
      <c r="A1" s="1045" t="s">
        <v>451</v>
      </c>
    </row>
    <row r="2" spans="1:79" s="879" customFormat="1" ht="25.2">
      <c r="A2" s="1044" t="s">
        <v>369</v>
      </c>
      <c r="C2" s="1125"/>
      <c r="D2" s="1125"/>
      <c r="E2" s="1125"/>
    </row>
    <row r="3" spans="1:79" ht="13.8" thickBot="1"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253"/>
      <c r="S3" s="1253"/>
      <c r="T3" s="1253"/>
      <c r="U3" s="1253"/>
      <c r="V3" s="1253"/>
      <c r="W3" s="1253"/>
      <c r="X3" s="1253"/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3"/>
      <c r="AJ3" s="1253"/>
      <c r="AK3" s="1253"/>
      <c r="AL3" s="1253"/>
      <c r="AM3" s="1253"/>
      <c r="AN3" s="1253"/>
      <c r="AO3" s="1253"/>
      <c r="AP3" s="1253"/>
      <c r="AQ3" s="1253"/>
      <c r="AR3" s="1253"/>
      <c r="AS3" s="1253"/>
      <c r="AT3" s="1253"/>
      <c r="AU3" s="1253"/>
      <c r="AV3" s="1253"/>
      <c r="AW3" s="1253"/>
      <c r="AX3" s="1253"/>
      <c r="AY3" s="1253"/>
      <c r="AZ3" s="1253"/>
      <c r="BA3" s="1253"/>
      <c r="BB3" s="1253"/>
      <c r="BC3" s="1253"/>
      <c r="BD3" s="1253"/>
      <c r="BE3" s="1253"/>
      <c r="BF3" s="1253"/>
      <c r="BG3" s="1253"/>
      <c r="BH3" s="1253"/>
      <c r="BI3" s="1253"/>
      <c r="BJ3" s="1253"/>
      <c r="BK3" s="1253"/>
      <c r="BL3" s="1253"/>
      <c r="BM3" s="1253"/>
      <c r="BN3" s="1253"/>
      <c r="BO3" s="1253"/>
      <c r="BP3" s="1253"/>
      <c r="BQ3" s="1253"/>
      <c r="BR3" s="1253"/>
      <c r="BS3" s="1253"/>
      <c r="BT3" s="1253"/>
      <c r="BU3" s="1253"/>
      <c r="BV3" s="1353"/>
      <c r="BW3" s="1253"/>
      <c r="BX3" s="1253"/>
    </row>
    <row r="4" spans="1:79" ht="13.8" thickBot="1">
      <c r="A4" s="1786" t="s">
        <v>5</v>
      </c>
      <c r="B4" s="1787"/>
      <c r="C4" s="1787"/>
      <c r="D4" s="1787"/>
      <c r="E4" s="1787"/>
      <c r="F4" s="1787"/>
      <c r="G4" s="1788"/>
      <c r="H4" s="1765" t="s">
        <v>368</v>
      </c>
      <c r="I4" s="1766"/>
      <c r="J4" s="1767"/>
      <c r="K4" s="1765" t="s">
        <v>367</v>
      </c>
      <c r="L4" s="1766"/>
      <c r="M4" s="1767"/>
      <c r="N4" s="1765" t="s">
        <v>366</v>
      </c>
      <c r="O4" s="1766"/>
      <c r="P4" s="1767"/>
      <c r="Q4" s="1765" t="s">
        <v>365</v>
      </c>
      <c r="R4" s="1766"/>
      <c r="S4" s="1767"/>
      <c r="T4" s="1765" t="s">
        <v>364</v>
      </c>
      <c r="U4" s="1766"/>
      <c r="V4" s="1767"/>
      <c r="W4" s="1765" t="s">
        <v>363</v>
      </c>
      <c r="X4" s="1766"/>
      <c r="Y4" s="1767"/>
      <c r="Z4" s="1765" t="s">
        <v>362</v>
      </c>
      <c r="AA4" s="1766"/>
      <c r="AB4" s="1767"/>
      <c r="AC4" s="1765" t="s">
        <v>361</v>
      </c>
      <c r="AD4" s="1766"/>
      <c r="AE4" s="1767"/>
      <c r="AF4" s="1765" t="s">
        <v>360</v>
      </c>
      <c r="AG4" s="1766"/>
      <c r="AH4" s="1767"/>
      <c r="AI4" s="1765" t="s">
        <v>359</v>
      </c>
      <c r="AJ4" s="1766"/>
      <c r="AK4" s="1767"/>
      <c r="AL4" s="1765" t="s">
        <v>358</v>
      </c>
      <c r="AM4" s="1766"/>
      <c r="AN4" s="1767"/>
      <c r="AO4" s="1765" t="s">
        <v>357</v>
      </c>
      <c r="AP4" s="1766"/>
      <c r="AQ4" s="1767"/>
      <c r="AR4" s="1765" t="s">
        <v>356</v>
      </c>
      <c r="AS4" s="1766"/>
      <c r="AT4" s="1767"/>
      <c r="AU4" s="1765" t="s">
        <v>355</v>
      </c>
      <c r="AV4" s="1766"/>
      <c r="AW4" s="1767"/>
      <c r="AX4" s="1765" t="s">
        <v>354</v>
      </c>
      <c r="AY4" s="1766"/>
      <c r="AZ4" s="1767"/>
      <c r="BA4" s="1765" t="s">
        <v>353</v>
      </c>
      <c r="BB4" s="1766"/>
      <c r="BC4" s="1767"/>
      <c r="BD4" s="1765" t="s">
        <v>352</v>
      </c>
      <c r="BE4" s="1766"/>
      <c r="BF4" s="1767"/>
      <c r="BG4" s="1765" t="s">
        <v>351</v>
      </c>
      <c r="BH4" s="1766"/>
      <c r="BI4" s="1767"/>
      <c r="BJ4" s="1765" t="s">
        <v>350</v>
      </c>
      <c r="BK4" s="1766"/>
      <c r="BL4" s="1767"/>
      <c r="BM4" s="1765" t="s">
        <v>349</v>
      </c>
      <c r="BN4" s="1766"/>
      <c r="BO4" s="1767"/>
      <c r="BP4" s="1765" t="s">
        <v>348</v>
      </c>
      <c r="BQ4" s="1766"/>
      <c r="BR4" s="1767"/>
      <c r="BS4" s="1765" t="s">
        <v>347</v>
      </c>
      <c r="BT4" s="1766"/>
      <c r="BU4" s="1767"/>
      <c r="BV4" s="1765" t="s">
        <v>346</v>
      </c>
      <c r="BW4" s="1766"/>
      <c r="BX4" s="1767"/>
      <c r="BY4" s="1765" t="s">
        <v>388</v>
      </c>
      <c r="BZ4" s="1766"/>
      <c r="CA4" s="1767"/>
    </row>
    <row r="5" spans="1:79">
      <c r="A5" s="1768" t="s">
        <v>387</v>
      </c>
      <c r="B5" s="1769"/>
      <c r="C5" s="1772" t="s">
        <v>386</v>
      </c>
      <c r="D5" s="1774"/>
      <c r="E5" s="1775"/>
      <c r="F5" s="1775"/>
      <c r="G5" s="1776"/>
      <c r="H5" s="1087" t="s">
        <v>9</v>
      </c>
      <c r="I5" s="1086" t="s">
        <v>10</v>
      </c>
      <c r="J5" s="1085" t="s">
        <v>11</v>
      </c>
      <c r="K5" s="1121" t="s">
        <v>9</v>
      </c>
      <c r="L5" s="1086" t="s">
        <v>10</v>
      </c>
      <c r="M5" s="1119" t="s">
        <v>11</v>
      </c>
      <c r="N5" s="1087" t="s">
        <v>9</v>
      </c>
      <c r="O5" s="1086" t="s">
        <v>10</v>
      </c>
      <c r="P5" s="1085" t="s">
        <v>11</v>
      </c>
      <c r="Q5" s="1121" t="s">
        <v>9</v>
      </c>
      <c r="R5" s="1086" t="s">
        <v>10</v>
      </c>
      <c r="S5" s="1119" t="s">
        <v>11</v>
      </c>
      <c r="T5" s="1087" t="s">
        <v>9</v>
      </c>
      <c r="U5" s="1086" t="s">
        <v>10</v>
      </c>
      <c r="V5" s="1085" t="s">
        <v>11</v>
      </c>
      <c r="W5" s="1087" t="s">
        <v>9</v>
      </c>
      <c r="X5" s="1086" t="s">
        <v>10</v>
      </c>
      <c r="Y5" s="1085" t="s">
        <v>11</v>
      </c>
      <c r="Z5" s="1121" t="s">
        <v>9</v>
      </c>
      <c r="AA5" s="1086" t="s">
        <v>10</v>
      </c>
      <c r="AB5" s="1119" t="s">
        <v>11</v>
      </c>
      <c r="AC5" s="1087" t="s">
        <v>9</v>
      </c>
      <c r="AD5" s="1086" t="s">
        <v>10</v>
      </c>
      <c r="AE5" s="1085" t="s">
        <v>11</v>
      </c>
      <c r="AF5" s="1121" t="s">
        <v>9</v>
      </c>
      <c r="AG5" s="1086" t="s">
        <v>10</v>
      </c>
      <c r="AH5" s="1119" t="s">
        <v>11</v>
      </c>
      <c r="AI5" s="1087" t="s">
        <v>9</v>
      </c>
      <c r="AJ5" s="1086" t="s">
        <v>10</v>
      </c>
      <c r="AK5" s="1085" t="s">
        <v>11</v>
      </c>
      <c r="AL5" s="1087" t="s">
        <v>9</v>
      </c>
      <c r="AM5" s="1086" t="s">
        <v>10</v>
      </c>
      <c r="AN5" s="1085" t="s">
        <v>11</v>
      </c>
      <c r="AO5" s="1121" t="s">
        <v>9</v>
      </c>
      <c r="AP5" s="1086" t="s">
        <v>10</v>
      </c>
      <c r="AQ5" s="1085" t="s">
        <v>11</v>
      </c>
      <c r="AR5" s="1087" t="s">
        <v>9</v>
      </c>
      <c r="AS5" s="1086" t="s">
        <v>10</v>
      </c>
      <c r="AT5" s="1085" t="s">
        <v>11</v>
      </c>
      <c r="AU5" s="1121" t="s">
        <v>9</v>
      </c>
      <c r="AV5" s="1086" t="s">
        <v>10</v>
      </c>
      <c r="AW5" s="1119" t="s">
        <v>11</v>
      </c>
      <c r="AX5" s="1087" t="s">
        <v>9</v>
      </c>
      <c r="AY5" s="1086" t="s">
        <v>10</v>
      </c>
      <c r="AZ5" s="1085" t="s">
        <v>11</v>
      </c>
      <c r="BA5" s="1087" t="s">
        <v>9</v>
      </c>
      <c r="BB5" s="1086" t="s">
        <v>10</v>
      </c>
      <c r="BC5" s="1085" t="s">
        <v>11</v>
      </c>
      <c r="BD5" s="1120" t="s">
        <v>9</v>
      </c>
      <c r="BE5" s="1086" t="s">
        <v>10</v>
      </c>
      <c r="BF5" s="1119" t="s">
        <v>11</v>
      </c>
      <c r="BG5" s="1118" t="s">
        <v>9</v>
      </c>
      <c r="BH5" s="1086" t="s">
        <v>10</v>
      </c>
      <c r="BI5" s="1085" t="s">
        <v>11</v>
      </c>
      <c r="BJ5" s="1120" t="s">
        <v>9</v>
      </c>
      <c r="BK5" s="1086" t="s">
        <v>10</v>
      </c>
      <c r="BL5" s="1119" t="s">
        <v>11</v>
      </c>
      <c r="BM5" s="1118" t="s">
        <v>9</v>
      </c>
      <c r="BN5" s="1086" t="s">
        <v>10</v>
      </c>
      <c r="BO5" s="1085" t="s">
        <v>11</v>
      </c>
      <c r="BP5" s="1118" t="s">
        <v>9</v>
      </c>
      <c r="BQ5" s="1086" t="s">
        <v>10</v>
      </c>
      <c r="BR5" s="1085" t="s">
        <v>11</v>
      </c>
      <c r="BS5" s="1120" t="s">
        <v>9</v>
      </c>
      <c r="BT5" s="1086" t="s">
        <v>10</v>
      </c>
      <c r="BU5" s="1119" t="s">
        <v>11</v>
      </c>
      <c r="BV5" s="1118" t="s">
        <v>9</v>
      </c>
      <c r="BW5" s="1086" t="s">
        <v>10</v>
      </c>
      <c r="BX5" s="1085" t="s">
        <v>11</v>
      </c>
      <c r="BY5" s="1118" t="s">
        <v>9</v>
      </c>
      <c r="BZ5" s="1086" t="s">
        <v>10</v>
      </c>
      <c r="CA5" s="1085" t="s">
        <v>11</v>
      </c>
    </row>
    <row r="6" spans="1:79" ht="13.8" thickBot="1">
      <c r="A6" s="1770"/>
      <c r="B6" s="1771"/>
      <c r="C6" s="1773"/>
      <c r="D6" s="1777"/>
      <c r="E6" s="1778"/>
      <c r="F6" s="1778"/>
      <c r="G6" s="1779"/>
      <c r="H6" s="1405" t="s">
        <v>14</v>
      </c>
      <c r="I6" s="1404" t="s">
        <v>15</v>
      </c>
      <c r="J6" s="1403" t="s">
        <v>70</v>
      </c>
      <c r="K6" s="1407" t="s">
        <v>14</v>
      </c>
      <c r="L6" s="1404" t="s">
        <v>15</v>
      </c>
      <c r="M6" s="1406" t="s">
        <v>70</v>
      </c>
      <c r="N6" s="1405" t="s">
        <v>14</v>
      </c>
      <c r="O6" s="1404" t="s">
        <v>15</v>
      </c>
      <c r="P6" s="1403" t="s">
        <v>70</v>
      </c>
      <c r="Q6" s="1407" t="s">
        <v>14</v>
      </c>
      <c r="R6" s="1404" t="s">
        <v>15</v>
      </c>
      <c r="S6" s="1406" t="s">
        <v>70</v>
      </c>
      <c r="T6" s="1405" t="s">
        <v>14</v>
      </c>
      <c r="U6" s="1404" t="s">
        <v>15</v>
      </c>
      <c r="V6" s="1403" t="s">
        <v>70</v>
      </c>
      <c r="W6" s="1405" t="s">
        <v>14</v>
      </c>
      <c r="X6" s="1404" t="s">
        <v>15</v>
      </c>
      <c r="Y6" s="1403" t="s">
        <v>70</v>
      </c>
      <c r="Z6" s="1407" t="s">
        <v>14</v>
      </c>
      <c r="AA6" s="1404" t="s">
        <v>15</v>
      </c>
      <c r="AB6" s="1406" t="s">
        <v>70</v>
      </c>
      <c r="AC6" s="1405" t="s">
        <v>14</v>
      </c>
      <c r="AD6" s="1404" t="s">
        <v>15</v>
      </c>
      <c r="AE6" s="1403" t="s">
        <v>70</v>
      </c>
      <c r="AF6" s="1407" t="s">
        <v>14</v>
      </c>
      <c r="AG6" s="1404" t="s">
        <v>15</v>
      </c>
      <c r="AH6" s="1406" t="s">
        <v>70</v>
      </c>
      <c r="AI6" s="1405" t="s">
        <v>14</v>
      </c>
      <c r="AJ6" s="1404" t="s">
        <v>15</v>
      </c>
      <c r="AK6" s="1403" t="s">
        <v>70</v>
      </c>
      <c r="AL6" s="1405" t="s">
        <v>14</v>
      </c>
      <c r="AM6" s="1404" t="s">
        <v>15</v>
      </c>
      <c r="AN6" s="1403" t="s">
        <v>70</v>
      </c>
      <c r="AO6" s="1407" t="s">
        <v>14</v>
      </c>
      <c r="AP6" s="1404" t="s">
        <v>15</v>
      </c>
      <c r="AQ6" s="1403" t="s">
        <v>70</v>
      </c>
      <c r="AR6" s="1405" t="s">
        <v>14</v>
      </c>
      <c r="AS6" s="1404" t="s">
        <v>15</v>
      </c>
      <c r="AT6" s="1403" t="s">
        <v>70</v>
      </c>
      <c r="AU6" s="1407" t="s">
        <v>14</v>
      </c>
      <c r="AV6" s="1404" t="s">
        <v>15</v>
      </c>
      <c r="AW6" s="1406" t="s">
        <v>70</v>
      </c>
      <c r="AX6" s="1405" t="s">
        <v>14</v>
      </c>
      <c r="AY6" s="1404" t="s">
        <v>15</v>
      </c>
      <c r="AZ6" s="1403" t="s">
        <v>70</v>
      </c>
      <c r="BA6" s="1405" t="s">
        <v>14</v>
      </c>
      <c r="BB6" s="1404" t="s">
        <v>15</v>
      </c>
      <c r="BC6" s="1403" t="s">
        <v>70</v>
      </c>
      <c r="BD6" s="1407" t="s">
        <v>14</v>
      </c>
      <c r="BE6" s="1404" t="s">
        <v>15</v>
      </c>
      <c r="BF6" s="1406" t="s">
        <v>70</v>
      </c>
      <c r="BG6" s="1405" t="s">
        <v>14</v>
      </c>
      <c r="BH6" s="1404" t="s">
        <v>15</v>
      </c>
      <c r="BI6" s="1403" t="s">
        <v>70</v>
      </c>
      <c r="BJ6" s="1407" t="s">
        <v>14</v>
      </c>
      <c r="BK6" s="1404" t="s">
        <v>15</v>
      </c>
      <c r="BL6" s="1406" t="s">
        <v>70</v>
      </c>
      <c r="BM6" s="1405" t="s">
        <v>14</v>
      </c>
      <c r="BN6" s="1404" t="s">
        <v>15</v>
      </c>
      <c r="BO6" s="1403" t="s">
        <v>70</v>
      </c>
      <c r="BP6" s="1405" t="s">
        <v>14</v>
      </c>
      <c r="BQ6" s="1404" t="s">
        <v>15</v>
      </c>
      <c r="BR6" s="1403" t="s">
        <v>70</v>
      </c>
      <c r="BS6" s="1407" t="s">
        <v>14</v>
      </c>
      <c r="BT6" s="1404" t="s">
        <v>15</v>
      </c>
      <c r="BU6" s="1406" t="s">
        <v>70</v>
      </c>
      <c r="BV6" s="1405" t="s">
        <v>14</v>
      </c>
      <c r="BW6" s="1404" t="s">
        <v>15</v>
      </c>
      <c r="BX6" s="1403" t="s">
        <v>70</v>
      </c>
      <c r="BY6" s="1405" t="s">
        <v>14</v>
      </c>
      <c r="BZ6" s="1404" t="s">
        <v>15</v>
      </c>
      <c r="CA6" s="1403" t="s">
        <v>70</v>
      </c>
    </row>
    <row r="7" spans="1:79">
      <c r="A7" s="1780" t="s">
        <v>20</v>
      </c>
      <c r="B7" s="1781"/>
      <c r="C7" s="1762">
        <v>6.3</v>
      </c>
      <c r="D7" s="1727" t="s">
        <v>18</v>
      </c>
      <c r="E7" s="1728"/>
      <c r="F7" s="1760" t="s">
        <v>17</v>
      </c>
      <c r="G7" s="1870"/>
      <c r="H7" s="1402" t="s">
        <v>185</v>
      </c>
      <c r="I7" s="1401" t="s">
        <v>185</v>
      </c>
      <c r="J7" s="1400" t="s">
        <v>185</v>
      </c>
      <c r="K7" s="1402" t="s">
        <v>185</v>
      </c>
      <c r="L7" s="1401" t="s">
        <v>185</v>
      </c>
      <c r="M7" s="1400" t="s">
        <v>185</v>
      </c>
      <c r="N7" s="1402" t="s">
        <v>185</v>
      </c>
      <c r="O7" s="1401" t="s">
        <v>185</v>
      </c>
      <c r="P7" s="1400" t="s">
        <v>185</v>
      </c>
      <c r="Q7" s="1402" t="s">
        <v>185</v>
      </c>
      <c r="R7" s="1401" t="s">
        <v>185</v>
      </c>
      <c r="S7" s="1400" t="s">
        <v>185</v>
      </c>
      <c r="T7" s="1402" t="s">
        <v>185</v>
      </c>
      <c r="U7" s="1401" t="s">
        <v>185</v>
      </c>
      <c r="V7" s="1400" t="s">
        <v>185</v>
      </c>
      <c r="W7" s="1402" t="s">
        <v>185</v>
      </c>
      <c r="X7" s="1401" t="s">
        <v>185</v>
      </c>
      <c r="Y7" s="1400" t="s">
        <v>185</v>
      </c>
      <c r="Z7" s="1402" t="s">
        <v>185</v>
      </c>
      <c r="AA7" s="1401" t="s">
        <v>185</v>
      </c>
      <c r="AB7" s="1400" t="s">
        <v>185</v>
      </c>
      <c r="AC7" s="1402" t="s">
        <v>185</v>
      </c>
      <c r="AD7" s="1401" t="s">
        <v>185</v>
      </c>
      <c r="AE7" s="1400" t="s">
        <v>185</v>
      </c>
      <c r="AF7" s="1402" t="s">
        <v>185</v>
      </c>
      <c r="AG7" s="1401" t="s">
        <v>185</v>
      </c>
      <c r="AH7" s="1400" t="s">
        <v>185</v>
      </c>
      <c r="AI7" s="1402" t="s">
        <v>185</v>
      </c>
      <c r="AJ7" s="1401" t="s">
        <v>185</v>
      </c>
      <c r="AK7" s="1400" t="s">
        <v>185</v>
      </c>
      <c r="AL7" s="1402" t="s">
        <v>185</v>
      </c>
      <c r="AM7" s="1401" t="s">
        <v>185</v>
      </c>
      <c r="AN7" s="1400" t="s">
        <v>185</v>
      </c>
      <c r="AO7" s="1402" t="s">
        <v>185</v>
      </c>
      <c r="AP7" s="1401" t="s">
        <v>185</v>
      </c>
      <c r="AQ7" s="1400" t="s">
        <v>185</v>
      </c>
      <c r="AR7" s="1402" t="s">
        <v>185</v>
      </c>
      <c r="AS7" s="1401" t="s">
        <v>185</v>
      </c>
      <c r="AT7" s="1400" t="s">
        <v>185</v>
      </c>
      <c r="AU7" s="1402" t="s">
        <v>185</v>
      </c>
      <c r="AV7" s="1401" t="s">
        <v>185</v>
      </c>
      <c r="AW7" s="1400" t="s">
        <v>185</v>
      </c>
      <c r="AX7" s="1402" t="s">
        <v>185</v>
      </c>
      <c r="AY7" s="1401" t="s">
        <v>185</v>
      </c>
      <c r="AZ7" s="1400" t="s">
        <v>185</v>
      </c>
      <c r="BA7" s="1402" t="s">
        <v>185</v>
      </c>
      <c r="BB7" s="1401" t="s">
        <v>185</v>
      </c>
      <c r="BC7" s="1400" t="s">
        <v>185</v>
      </c>
      <c r="BD7" s="1402" t="s">
        <v>185</v>
      </c>
      <c r="BE7" s="1401" t="s">
        <v>185</v>
      </c>
      <c r="BF7" s="1400" t="s">
        <v>185</v>
      </c>
      <c r="BG7" s="1402" t="s">
        <v>185</v>
      </c>
      <c r="BH7" s="1401" t="s">
        <v>185</v>
      </c>
      <c r="BI7" s="1400" t="s">
        <v>185</v>
      </c>
      <c r="BJ7" s="1402" t="s">
        <v>185</v>
      </c>
      <c r="BK7" s="1401" t="s">
        <v>185</v>
      </c>
      <c r="BL7" s="1400" t="s">
        <v>185</v>
      </c>
      <c r="BM7" s="1402" t="s">
        <v>185</v>
      </c>
      <c r="BN7" s="1401" t="s">
        <v>185</v>
      </c>
      <c r="BO7" s="1400" t="s">
        <v>185</v>
      </c>
      <c r="BP7" s="1402" t="s">
        <v>185</v>
      </c>
      <c r="BQ7" s="1401" t="s">
        <v>185</v>
      </c>
      <c r="BR7" s="1400" t="s">
        <v>185</v>
      </c>
      <c r="BS7" s="1402" t="s">
        <v>185</v>
      </c>
      <c r="BT7" s="1401" t="s">
        <v>185</v>
      </c>
      <c r="BU7" s="1400" t="s">
        <v>185</v>
      </c>
      <c r="BV7" s="1402" t="s">
        <v>185</v>
      </c>
      <c r="BW7" s="1401" t="s">
        <v>185</v>
      </c>
      <c r="BX7" s="1400" t="s">
        <v>185</v>
      </c>
      <c r="BY7" s="1402" t="s">
        <v>185</v>
      </c>
      <c r="BZ7" s="1401" t="s">
        <v>185</v>
      </c>
      <c r="CA7" s="1400" t="s">
        <v>185</v>
      </c>
    </row>
    <row r="8" spans="1:79">
      <c r="A8" s="1782"/>
      <c r="B8" s="1783"/>
      <c r="C8" s="1763"/>
      <c r="D8" s="1758"/>
      <c r="E8" s="1759"/>
      <c r="F8" s="1756" t="s">
        <v>19</v>
      </c>
      <c r="G8" s="1871"/>
      <c r="H8" s="1112">
        <v>404.29</v>
      </c>
      <c r="I8" s="1111">
        <v>5.0629480000000004</v>
      </c>
      <c r="J8" s="1107">
        <v>5.0481640000000008</v>
      </c>
      <c r="K8" s="1112">
        <v>396.89</v>
      </c>
      <c r="L8" s="1111">
        <v>4.970504</v>
      </c>
      <c r="M8" s="1107">
        <v>4.9554960000000001</v>
      </c>
      <c r="N8" s="1112">
        <v>402.64</v>
      </c>
      <c r="O8" s="1111">
        <v>5.0373799999999997</v>
      </c>
      <c r="P8" s="1107">
        <v>5.022564</v>
      </c>
      <c r="Q8" s="1112">
        <v>430.53</v>
      </c>
      <c r="R8" s="1111">
        <v>5.3857160000000004</v>
      </c>
      <c r="S8" s="1107">
        <v>5.3709960000000008</v>
      </c>
      <c r="T8" s="1112">
        <v>496.99</v>
      </c>
      <c r="U8" s="1111">
        <v>6.2102200000000005</v>
      </c>
      <c r="V8" s="1107">
        <v>6.1947960000000011</v>
      </c>
      <c r="W8" s="1112">
        <v>563.45000000000005</v>
      </c>
      <c r="X8" s="1111">
        <v>7.0326319999999996</v>
      </c>
      <c r="Y8" s="1107">
        <v>7.0175279999999995</v>
      </c>
      <c r="Z8" s="1112">
        <v>588.9</v>
      </c>
      <c r="AA8" s="1111">
        <v>7.3500879999999995</v>
      </c>
      <c r="AB8" s="1107">
        <v>7.3346960000000001</v>
      </c>
      <c r="AC8" s="1112">
        <v>609.37</v>
      </c>
      <c r="AD8" s="1111">
        <v>7.5675599999999994</v>
      </c>
      <c r="AE8" s="1107">
        <v>7.552967999999999</v>
      </c>
      <c r="AF8" s="1112">
        <v>626.36</v>
      </c>
      <c r="AG8" s="1111">
        <v>7.8085399999999989</v>
      </c>
      <c r="AH8" s="1107">
        <v>7.7950039999999987</v>
      </c>
      <c r="AI8" s="1112">
        <v>624.4</v>
      </c>
      <c r="AJ8" s="1111">
        <v>7.7916400000000001</v>
      </c>
      <c r="AK8" s="1107">
        <v>7.778168</v>
      </c>
      <c r="AL8" s="1112">
        <v>629.98</v>
      </c>
      <c r="AM8" s="1111">
        <v>7.8690919999999993</v>
      </c>
      <c r="AN8" s="1107">
        <v>7.8552679999999997</v>
      </c>
      <c r="AO8" s="1112">
        <v>615.02</v>
      </c>
      <c r="AP8" s="1111">
        <v>7.6747360000000011</v>
      </c>
      <c r="AQ8" s="1107">
        <v>7.6611680000000009</v>
      </c>
      <c r="AR8" s="1112">
        <v>616.14</v>
      </c>
      <c r="AS8" s="1111">
        <v>7.6888320000000006</v>
      </c>
      <c r="AT8" s="1107">
        <v>7.6751680000000002</v>
      </c>
      <c r="AU8" s="1112">
        <v>635.66999999999996</v>
      </c>
      <c r="AV8" s="1111">
        <v>7.9400679999999992</v>
      </c>
      <c r="AW8" s="1107">
        <v>7.926467999999999</v>
      </c>
      <c r="AX8" s="1112">
        <v>668.75</v>
      </c>
      <c r="AY8" s="1111">
        <v>8.312759999999999</v>
      </c>
      <c r="AZ8" s="1107">
        <v>8.2974959999999989</v>
      </c>
      <c r="BA8" s="1112">
        <v>674.92</v>
      </c>
      <c r="BB8" s="1111">
        <v>8.3972560000000005</v>
      </c>
      <c r="BC8" s="1107">
        <v>8.3826959999999993</v>
      </c>
      <c r="BD8" s="1112">
        <v>692.17</v>
      </c>
      <c r="BE8" s="1111">
        <v>8.6287240000000001</v>
      </c>
      <c r="BF8" s="1107">
        <v>8.6141640000000006</v>
      </c>
      <c r="BG8" s="1112">
        <v>695.72</v>
      </c>
      <c r="BH8" s="1111">
        <v>8.6644559999999995</v>
      </c>
      <c r="BI8" s="1107">
        <v>8.6498959999999983</v>
      </c>
      <c r="BJ8" s="1112">
        <v>680.51</v>
      </c>
      <c r="BK8" s="1111">
        <v>8.483708</v>
      </c>
      <c r="BL8" s="1107">
        <v>8.4687319999999993</v>
      </c>
      <c r="BM8" s="1112">
        <v>648.01</v>
      </c>
      <c r="BN8" s="1111">
        <v>8.0866480000000021</v>
      </c>
      <c r="BO8" s="1107">
        <v>8.0718960000000006</v>
      </c>
      <c r="BP8" s="1112">
        <v>575</v>
      </c>
      <c r="BQ8" s="1111">
        <v>7.1765119999999998</v>
      </c>
      <c r="BR8" s="1107">
        <v>7.161664</v>
      </c>
      <c r="BS8" s="1112">
        <v>512.44000000000005</v>
      </c>
      <c r="BT8" s="1111">
        <v>6.3963280000000005</v>
      </c>
      <c r="BU8" s="1107">
        <v>6.3818320000000002</v>
      </c>
      <c r="BV8" s="1112">
        <v>469.4</v>
      </c>
      <c r="BW8" s="1111">
        <v>5.8711040000000008</v>
      </c>
      <c r="BX8" s="1107">
        <v>5.8568320000000007</v>
      </c>
      <c r="BY8" s="1112">
        <v>436.41</v>
      </c>
      <c r="BZ8" s="1111">
        <v>5.4695760000000009</v>
      </c>
      <c r="CA8" s="1107">
        <v>5.4554000000000009</v>
      </c>
    </row>
    <row r="9" spans="1:79" ht="13.5" customHeight="1" thickBot="1">
      <c r="A9" s="1782"/>
      <c r="B9" s="1783"/>
      <c r="C9" s="1763"/>
      <c r="D9" s="1729"/>
      <c r="E9" s="1730"/>
      <c r="F9" s="1744"/>
      <c r="G9" s="1746"/>
      <c r="H9" s="1110" t="s">
        <v>185</v>
      </c>
      <c r="I9" s="1109" t="s">
        <v>185</v>
      </c>
      <c r="J9" s="1108" t="s">
        <v>185</v>
      </c>
      <c r="K9" s="1110" t="s">
        <v>185</v>
      </c>
      <c r="L9" s="1109" t="s">
        <v>185</v>
      </c>
      <c r="M9" s="1108" t="s">
        <v>185</v>
      </c>
      <c r="N9" s="1110" t="s">
        <v>185</v>
      </c>
      <c r="O9" s="1109" t="s">
        <v>185</v>
      </c>
      <c r="P9" s="1108" t="s">
        <v>185</v>
      </c>
      <c r="Q9" s="1110" t="s">
        <v>185</v>
      </c>
      <c r="R9" s="1109" t="s">
        <v>185</v>
      </c>
      <c r="S9" s="1108" t="s">
        <v>185</v>
      </c>
      <c r="T9" s="1110" t="s">
        <v>185</v>
      </c>
      <c r="U9" s="1109" t="s">
        <v>185</v>
      </c>
      <c r="V9" s="1108" t="s">
        <v>185</v>
      </c>
      <c r="W9" s="1110" t="s">
        <v>185</v>
      </c>
      <c r="X9" s="1109" t="s">
        <v>185</v>
      </c>
      <c r="Y9" s="1108" t="s">
        <v>185</v>
      </c>
      <c r="Z9" s="1110" t="s">
        <v>185</v>
      </c>
      <c r="AA9" s="1109" t="s">
        <v>185</v>
      </c>
      <c r="AB9" s="1108" t="s">
        <v>185</v>
      </c>
      <c r="AC9" s="1110" t="s">
        <v>185</v>
      </c>
      <c r="AD9" s="1109" t="s">
        <v>185</v>
      </c>
      <c r="AE9" s="1108" t="s">
        <v>185</v>
      </c>
      <c r="AF9" s="1110" t="s">
        <v>185</v>
      </c>
      <c r="AG9" s="1109" t="s">
        <v>185</v>
      </c>
      <c r="AH9" s="1108" t="s">
        <v>185</v>
      </c>
      <c r="AI9" s="1110" t="s">
        <v>185</v>
      </c>
      <c r="AJ9" s="1109" t="s">
        <v>185</v>
      </c>
      <c r="AK9" s="1108" t="s">
        <v>185</v>
      </c>
      <c r="AL9" s="1110" t="s">
        <v>185</v>
      </c>
      <c r="AM9" s="1109" t="s">
        <v>185</v>
      </c>
      <c r="AN9" s="1108" t="s">
        <v>185</v>
      </c>
      <c r="AO9" s="1110" t="s">
        <v>185</v>
      </c>
      <c r="AP9" s="1109" t="s">
        <v>185</v>
      </c>
      <c r="AQ9" s="1108" t="s">
        <v>185</v>
      </c>
      <c r="AR9" s="1110" t="s">
        <v>185</v>
      </c>
      <c r="AS9" s="1109" t="s">
        <v>185</v>
      </c>
      <c r="AT9" s="1108" t="s">
        <v>185</v>
      </c>
      <c r="AU9" s="1110" t="s">
        <v>185</v>
      </c>
      <c r="AV9" s="1109" t="s">
        <v>185</v>
      </c>
      <c r="AW9" s="1108" t="s">
        <v>185</v>
      </c>
      <c r="AX9" s="1110" t="s">
        <v>185</v>
      </c>
      <c r="AY9" s="1109" t="s">
        <v>185</v>
      </c>
      <c r="AZ9" s="1108" t="s">
        <v>185</v>
      </c>
      <c r="BA9" s="1110" t="s">
        <v>185</v>
      </c>
      <c r="BB9" s="1109" t="s">
        <v>185</v>
      </c>
      <c r="BC9" s="1108" t="s">
        <v>185</v>
      </c>
      <c r="BD9" s="1110" t="s">
        <v>185</v>
      </c>
      <c r="BE9" s="1109" t="s">
        <v>185</v>
      </c>
      <c r="BF9" s="1108" t="s">
        <v>185</v>
      </c>
      <c r="BG9" s="1110" t="s">
        <v>185</v>
      </c>
      <c r="BH9" s="1109" t="s">
        <v>185</v>
      </c>
      <c r="BI9" s="1108" t="s">
        <v>185</v>
      </c>
      <c r="BJ9" s="1110" t="s">
        <v>185</v>
      </c>
      <c r="BK9" s="1109" t="s">
        <v>185</v>
      </c>
      <c r="BL9" s="1108" t="s">
        <v>185</v>
      </c>
      <c r="BM9" s="1110" t="s">
        <v>185</v>
      </c>
      <c r="BN9" s="1109" t="s">
        <v>185</v>
      </c>
      <c r="BO9" s="1108" t="s">
        <v>185</v>
      </c>
      <c r="BP9" s="1110" t="s">
        <v>185</v>
      </c>
      <c r="BQ9" s="1109" t="s">
        <v>185</v>
      </c>
      <c r="BR9" s="1108" t="s">
        <v>185</v>
      </c>
      <c r="BS9" s="1110" t="s">
        <v>185</v>
      </c>
      <c r="BT9" s="1109" t="s">
        <v>185</v>
      </c>
      <c r="BU9" s="1108" t="s">
        <v>185</v>
      </c>
      <c r="BV9" s="1110" t="s">
        <v>185</v>
      </c>
      <c r="BW9" s="1109" t="s">
        <v>185</v>
      </c>
      <c r="BX9" s="1108" t="s">
        <v>185</v>
      </c>
      <c r="BY9" s="1110" t="s">
        <v>185</v>
      </c>
      <c r="BZ9" s="1109" t="s">
        <v>185</v>
      </c>
      <c r="CA9" s="1108" t="s">
        <v>185</v>
      </c>
    </row>
    <row r="10" spans="1:79" s="1227" customFormat="1">
      <c r="A10" s="1782"/>
      <c r="B10" s="1783"/>
      <c r="C10" s="1763"/>
      <c r="D10" s="1727" t="s">
        <v>22</v>
      </c>
      <c r="E10" s="1728"/>
      <c r="F10" s="1868" t="s">
        <v>17</v>
      </c>
      <c r="G10" s="1869"/>
      <c r="H10" s="1858">
        <v>114</v>
      </c>
      <c r="I10" s="1859"/>
      <c r="J10" s="1860"/>
      <c r="K10" s="1858">
        <v>114</v>
      </c>
      <c r="L10" s="1859"/>
      <c r="M10" s="1860"/>
      <c r="N10" s="1858">
        <v>114</v>
      </c>
      <c r="O10" s="1859"/>
      <c r="P10" s="1860"/>
      <c r="Q10" s="1858">
        <v>114</v>
      </c>
      <c r="R10" s="1859"/>
      <c r="S10" s="1860"/>
      <c r="T10" s="1858">
        <v>114</v>
      </c>
      <c r="U10" s="1859"/>
      <c r="V10" s="1860"/>
      <c r="W10" s="1858">
        <v>114</v>
      </c>
      <c r="X10" s="1859"/>
      <c r="Y10" s="1860"/>
      <c r="Z10" s="1858">
        <v>114</v>
      </c>
      <c r="AA10" s="1859"/>
      <c r="AB10" s="1860"/>
      <c r="AC10" s="1858">
        <v>114</v>
      </c>
      <c r="AD10" s="1859"/>
      <c r="AE10" s="1860"/>
      <c r="AF10" s="1858">
        <v>114</v>
      </c>
      <c r="AG10" s="1859"/>
      <c r="AH10" s="1860"/>
      <c r="AI10" s="1858">
        <v>114</v>
      </c>
      <c r="AJ10" s="1859"/>
      <c r="AK10" s="1860"/>
      <c r="AL10" s="1858">
        <v>114</v>
      </c>
      <c r="AM10" s="1859"/>
      <c r="AN10" s="1860"/>
      <c r="AO10" s="1858">
        <v>114</v>
      </c>
      <c r="AP10" s="1859"/>
      <c r="AQ10" s="1860"/>
      <c r="AR10" s="1858">
        <v>114</v>
      </c>
      <c r="AS10" s="1859"/>
      <c r="AT10" s="1860"/>
      <c r="AU10" s="1858">
        <v>114</v>
      </c>
      <c r="AV10" s="1859"/>
      <c r="AW10" s="1860"/>
      <c r="AX10" s="1858">
        <v>114</v>
      </c>
      <c r="AY10" s="1859"/>
      <c r="AZ10" s="1860"/>
      <c r="BA10" s="1858">
        <v>114</v>
      </c>
      <c r="BB10" s="1859"/>
      <c r="BC10" s="1860"/>
      <c r="BD10" s="1858">
        <v>114</v>
      </c>
      <c r="BE10" s="1859"/>
      <c r="BF10" s="1860"/>
      <c r="BG10" s="1858">
        <v>114</v>
      </c>
      <c r="BH10" s="1859"/>
      <c r="BI10" s="1860"/>
      <c r="BJ10" s="1858">
        <v>114</v>
      </c>
      <c r="BK10" s="1859"/>
      <c r="BL10" s="1860"/>
      <c r="BM10" s="1858">
        <v>114</v>
      </c>
      <c r="BN10" s="1859"/>
      <c r="BO10" s="1860"/>
      <c r="BP10" s="1858">
        <v>114</v>
      </c>
      <c r="BQ10" s="1859"/>
      <c r="BR10" s="1860"/>
      <c r="BS10" s="1858">
        <v>114</v>
      </c>
      <c r="BT10" s="1859"/>
      <c r="BU10" s="1860"/>
      <c r="BV10" s="1858">
        <v>114</v>
      </c>
      <c r="BW10" s="1859"/>
      <c r="BX10" s="1860"/>
      <c r="BY10" s="1858">
        <v>115</v>
      </c>
      <c r="BZ10" s="1859"/>
      <c r="CA10" s="1860"/>
    </row>
    <row r="11" spans="1:79" s="1227" customFormat="1">
      <c r="A11" s="1782"/>
      <c r="B11" s="1783"/>
      <c r="C11" s="1763"/>
      <c r="D11" s="1758"/>
      <c r="E11" s="1759"/>
      <c r="F11" s="1866" t="s">
        <v>19</v>
      </c>
      <c r="G11" s="1867"/>
      <c r="H11" s="1921">
        <v>10.210000000000001</v>
      </c>
      <c r="I11" s="1922"/>
      <c r="J11" s="1923"/>
      <c r="K11" s="1921">
        <v>10.210000000000001</v>
      </c>
      <c r="L11" s="1922"/>
      <c r="M11" s="1923"/>
      <c r="N11" s="1855">
        <v>10.199999999999999</v>
      </c>
      <c r="O11" s="1856"/>
      <c r="P11" s="1857"/>
      <c r="Q11" s="1855">
        <v>10.199999999999999</v>
      </c>
      <c r="R11" s="1856"/>
      <c r="S11" s="1857"/>
      <c r="T11" s="1921">
        <v>10.19</v>
      </c>
      <c r="U11" s="1922"/>
      <c r="V11" s="1923"/>
      <c r="W11" s="1921">
        <v>10.18</v>
      </c>
      <c r="X11" s="1922"/>
      <c r="Y11" s="1923"/>
      <c r="Z11" s="1921">
        <v>10.18</v>
      </c>
      <c r="AA11" s="1922"/>
      <c r="AB11" s="1923"/>
      <c r="AC11" s="1921">
        <v>10.130000000000001</v>
      </c>
      <c r="AD11" s="1922"/>
      <c r="AE11" s="1923"/>
      <c r="AF11" s="1921">
        <v>10.17</v>
      </c>
      <c r="AG11" s="1922"/>
      <c r="AH11" s="1923"/>
      <c r="AI11" s="1921">
        <v>10.18</v>
      </c>
      <c r="AJ11" s="1922"/>
      <c r="AK11" s="1923"/>
      <c r="AL11" s="1921">
        <v>10.19</v>
      </c>
      <c r="AM11" s="1922"/>
      <c r="AN11" s="1923"/>
      <c r="AO11" s="1921">
        <v>10.18</v>
      </c>
      <c r="AP11" s="1922"/>
      <c r="AQ11" s="1923"/>
      <c r="AR11" s="1921">
        <v>10.18</v>
      </c>
      <c r="AS11" s="1922"/>
      <c r="AT11" s="1923"/>
      <c r="AU11" s="1921">
        <v>10.19</v>
      </c>
      <c r="AV11" s="1922"/>
      <c r="AW11" s="1923"/>
      <c r="AX11" s="1921">
        <v>10.14</v>
      </c>
      <c r="AY11" s="1922"/>
      <c r="AZ11" s="1923"/>
      <c r="BA11" s="1921">
        <v>10.15</v>
      </c>
      <c r="BB11" s="1922"/>
      <c r="BC11" s="1923"/>
      <c r="BD11" s="1921">
        <v>10.17</v>
      </c>
      <c r="BE11" s="1922"/>
      <c r="BF11" s="1923"/>
      <c r="BG11" s="1921">
        <v>10.16</v>
      </c>
      <c r="BH11" s="1922"/>
      <c r="BI11" s="1923"/>
      <c r="BJ11" s="1921">
        <v>10.17</v>
      </c>
      <c r="BK11" s="1922"/>
      <c r="BL11" s="1923"/>
      <c r="BM11" s="1921">
        <v>10.18</v>
      </c>
      <c r="BN11" s="1922"/>
      <c r="BO11" s="1923"/>
      <c r="BP11" s="1921">
        <v>10.18</v>
      </c>
      <c r="BQ11" s="1922"/>
      <c r="BR11" s="1923"/>
      <c r="BS11" s="1921">
        <v>10.18</v>
      </c>
      <c r="BT11" s="1922"/>
      <c r="BU11" s="1923"/>
      <c r="BV11" s="1855">
        <v>10.199999999999999</v>
      </c>
      <c r="BW11" s="1856"/>
      <c r="BX11" s="1857"/>
      <c r="BY11" s="1921">
        <v>10.220000000000001</v>
      </c>
      <c r="BZ11" s="1922"/>
      <c r="CA11" s="1923"/>
    </row>
    <row r="12" spans="1:79" ht="13.8" thickBot="1">
      <c r="A12" s="1782"/>
      <c r="B12" s="1783"/>
      <c r="C12" s="1763"/>
      <c r="D12" s="1729"/>
      <c r="E12" s="1730"/>
      <c r="F12" s="1744"/>
      <c r="G12" s="1746"/>
      <c r="H12" s="1744" t="s">
        <v>185</v>
      </c>
      <c r="I12" s="1745"/>
      <c r="J12" s="1746"/>
      <c r="K12" s="1744" t="s">
        <v>185</v>
      </c>
      <c r="L12" s="1745"/>
      <c r="M12" s="1746"/>
      <c r="N12" s="1744" t="s">
        <v>185</v>
      </c>
      <c r="O12" s="1745"/>
      <c r="P12" s="1746"/>
      <c r="Q12" s="1744" t="s">
        <v>185</v>
      </c>
      <c r="R12" s="1745"/>
      <c r="S12" s="1746"/>
      <c r="T12" s="1744" t="s">
        <v>185</v>
      </c>
      <c r="U12" s="1745"/>
      <c r="V12" s="1746"/>
      <c r="W12" s="1744" t="s">
        <v>185</v>
      </c>
      <c r="X12" s="1745"/>
      <c r="Y12" s="1746"/>
      <c r="Z12" s="1744" t="s">
        <v>185</v>
      </c>
      <c r="AA12" s="1745"/>
      <c r="AB12" s="1746"/>
      <c r="AC12" s="1744" t="s">
        <v>185</v>
      </c>
      <c r="AD12" s="1745"/>
      <c r="AE12" s="1746"/>
      <c r="AF12" s="1744" t="s">
        <v>185</v>
      </c>
      <c r="AG12" s="1745"/>
      <c r="AH12" s="1746"/>
      <c r="AI12" s="1744" t="s">
        <v>185</v>
      </c>
      <c r="AJ12" s="1745"/>
      <c r="AK12" s="1746"/>
      <c r="AL12" s="1744" t="s">
        <v>185</v>
      </c>
      <c r="AM12" s="1745"/>
      <c r="AN12" s="1746"/>
      <c r="AO12" s="1744" t="s">
        <v>185</v>
      </c>
      <c r="AP12" s="1745"/>
      <c r="AQ12" s="1746"/>
      <c r="AR12" s="1744" t="s">
        <v>185</v>
      </c>
      <c r="AS12" s="1745"/>
      <c r="AT12" s="1746"/>
      <c r="AU12" s="1744" t="s">
        <v>185</v>
      </c>
      <c r="AV12" s="1745"/>
      <c r="AW12" s="1746"/>
      <c r="AX12" s="1744" t="s">
        <v>185</v>
      </c>
      <c r="AY12" s="1745"/>
      <c r="AZ12" s="1746"/>
      <c r="BA12" s="1744" t="s">
        <v>185</v>
      </c>
      <c r="BB12" s="1745"/>
      <c r="BC12" s="1746"/>
      <c r="BD12" s="1744" t="s">
        <v>185</v>
      </c>
      <c r="BE12" s="1745"/>
      <c r="BF12" s="1746"/>
      <c r="BG12" s="1744" t="s">
        <v>185</v>
      </c>
      <c r="BH12" s="1745"/>
      <c r="BI12" s="1746"/>
      <c r="BJ12" s="1744" t="s">
        <v>185</v>
      </c>
      <c r="BK12" s="1745"/>
      <c r="BL12" s="1746"/>
      <c r="BM12" s="1744" t="s">
        <v>185</v>
      </c>
      <c r="BN12" s="1745"/>
      <c r="BO12" s="1746"/>
      <c r="BP12" s="1744" t="s">
        <v>185</v>
      </c>
      <c r="BQ12" s="1745"/>
      <c r="BR12" s="1746"/>
      <c r="BS12" s="1744" t="s">
        <v>185</v>
      </c>
      <c r="BT12" s="1745"/>
      <c r="BU12" s="1746"/>
      <c r="BV12" s="1744" t="s">
        <v>185</v>
      </c>
      <c r="BW12" s="1745"/>
      <c r="BX12" s="1746"/>
      <c r="BY12" s="1744" t="s">
        <v>185</v>
      </c>
      <c r="BZ12" s="1745"/>
      <c r="CA12" s="1746"/>
    </row>
    <row r="13" spans="1:79" ht="13.8" thickBot="1">
      <c r="A13" s="1784"/>
      <c r="B13" s="1785"/>
      <c r="C13" s="1764"/>
      <c r="D13" s="1747" t="s">
        <v>21</v>
      </c>
      <c r="E13" s="1748"/>
      <c r="F13" s="1748"/>
      <c r="G13" s="1749"/>
      <c r="H13" s="1852">
        <v>6</v>
      </c>
      <c r="I13" s="1853"/>
      <c r="J13" s="1854"/>
      <c r="K13" s="1852">
        <v>6</v>
      </c>
      <c r="L13" s="1853"/>
      <c r="M13" s="1854"/>
      <c r="N13" s="1852">
        <v>6</v>
      </c>
      <c r="O13" s="1853"/>
      <c r="P13" s="1854"/>
      <c r="Q13" s="1852">
        <v>6</v>
      </c>
      <c r="R13" s="1853"/>
      <c r="S13" s="1854"/>
      <c r="T13" s="1852">
        <v>6</v>
      </c>
      <c r="U13" s="1853"/>
      <c r="V13" s="1854"/>
      <c r="W13" s="1852">
        <v>6</v>
      </c>
      <c r="X13" s="1853"/>
      <c r="Y13" s="1854"/>
      <c r="Z13" s="1852">
        <v>6</v>
      </c>
      <c r="AA13" s="1853"/>
      <c r="AB13" s="1854"/>
      <c r="AC13" s="1852">
        <v>6</v>
      </c>
      <c r="AD13" s="1853"/>
      <c r="AE13" s="1854"/>
      <c r="AF13" s="1852">
        <v>6</v>
      </c>
      <c r="AG13" s="1853"/>
      <c r="AH13" s="1854"/>
      <c r="AI13" s="1852">
        <v>6</v>
      </c>
      <c r="AJ13" s="1853"/>
      <c r="AK13" s="1854"/>
      <c r="AL13" s="1852">
        <v>6</v>
      </c>
      <c r="AM13" s="1853"/>
      <c r="AN13" s="1854"/>
      <c r="AO13" s="1852">
        <v>6</v>
      </c>
      <c r="AP13" s="1853"/>
      <c r="AQ13" s="1854"/>
      <c r="AR13" s="1852">
        <v>6</v>
      </c>
      <c r="AS13" s="1853"/>
      <c r="AT13" s="1854"/>
      <c r="AU13" s="1852">
        <v>6</v>
      </c>
      <c r="AV13" s="1853"/>
      <c r="AW13" s="1854"/>
      <c r="AX13" s="1852">
        <v>6</v>
      </c>
      <c r="AY13" s="1853"/>
      <c r="AZ13" s="1854"/>
      <c r="BA13" s="1852">
        <v>6</v>
      </c>
      <c r="BB13" s="1853"/>
      <c r="BC13" s="1854"/>
      <c r="BD13" s="1852">
        <v>6</v>
      </c>
      <c r="BE13" s="1853"/>
      <c r="BF13" s="1854"/>
      <c r="BG13" s="1852">
        <v>6</v>
      </c>
      <c r="BH13" s="1853"/>
      <c r="BI13" s="1854"/>
      <c r="BJ13" s="1852">
        <v>6</v>
      </c>
      <c r="BK13" s="1853"/>
      <c r="BL13" s="1854"/>
      <c r="BM13" s="1852">
        <v>6</v>
      </c>
      <c r="BN13" s="1853"/>
      <c r="BO13" s="1854"/>
      <c r="BP13" s="1852">
        <v>6</v>
      </c>
      <c r="BQ13" s="1853"/>
      <c r="BR13" s="1854"/>
      <c r="BS13" s="1852">
        <v>6</v>
      </c>
      <c r="BT13" s="1853"/>
      <c r="BU13" s="1854"/>
      <c r="BV13" s="1852">
        <v>6</v>
      </c>
      <c r="BW13" s="1853"/>
      <c r="BX13" s="1854"/>
      <c r="BY13" s="1852">
        <v>6</v>
      </c>
      <c r="BZ13" s="1853"/>
      <c r="CA13" s="1854"/>
    </row>
    <row r="14" spans="1:79">
      <c r="A14" s="1807" t="s">
        <v>24</v>
      </c>
      <c r="B14" s="1808"/>
      <c r="C14" s="1875">
        <v>6.3</v>
      </c>
      <c r="D14" s="1807" t="s">
        <v>18</v>
      </c>
      <c r="E14" s="1808"/>
      <c r="F14" s="1868" t="s">
        <v>17</v>
      </c>
      <c r="G14" s="1869"/>
      <c r="H14" s="1459" t="s">
        <v>185</v>
      </c>
      <c r="I14" s="1458" t="s">
        <v>185</v>
      </c>
      <c r="J14" s="1457" t="s">
        <v>185</v>
      </c>
      <c r="K14" s="1459" t="s">
        <v>185</v>
      </c>
      <c r="L14" s="1458" t="s">
        <v>185</v>
      </c>
      <c r="M14" s="1457" t="s">
        <v>185</v>
      </c>
      <c r="N14" s="1459" t="s">
        <v>185</v>
      </c>
      <c r="O14" s="1458" t="s">
        <v>185</v>
      </c>
      <c r="P14" s="1457" t="s">
        <v>185</v>
      </c>
      <c r="Q14" s="1459" t="s">
        <v>185</v>
      </c>
      <c r="R14" s="1458" t="s">
        <v>185</v>
      </c>
      <c r="S14" s="1457" t="s">
        <v>185</v>
      </c>
      <c r="T14" s="1459" t="s">
        <v>185</v>
      </c>
      <c r="U14" s="1458" t="s">
        <v>185</v>
      </c>
      <c r="V14" s="1457" t="s">
        <v>185</v>
      </c>
      <c r="W14" s="1459" t="s">
        <v>185</v>
      </c>
      <c r="X14" s="1458" t="s">
        <v>185</v>
      </c>
      <c r="Y14" s="1457" t="s">
        <v>185</v>
      </c>
      <c r="Z14" s="1459" t="s">
        <v>185</v>
      </c>
      <c r="AA14" s="1458" t="s">
        <v>185</v>
      </c>
      <c r="AB14" s="1457" t="s">
        <v>185</v>
      </c>
      <c r="AC14" s="1459" t="s">
        <v>185</v>
      </c>
      <c r="AD14" s="1458" t="s">
        <v>185</v>
      </c>
      <c r="AE14" s="1457" t="s">
        <v>185</v>
      </c>
      <c r="AF14" s="1459" t="s">
        <v>185</v>
      </c>
      <c r="AG14" s="1458" t="s">
        <v>185</v>
      </c>
      <c r="AH14" s="1457" t="s">
        <v>185</v>
      </c>
      <c r="AI14" s="1459" t="s">
        <v>185</v>
      </c>
      <c r="AJ14" s="1458" t="s">
        <v>185</v>
      </c>
      <c r="AK14" s="1457" t="s">
        <v>185</v>
      </c>
      <c r="AL14" s="1459" t="s">
        <v>185</v>
      </c>
      <c r="AM14" s="1458" t="s">
        <v>185</v>
      </c>
      <c r="AN14" s="1457" t="s">
        <v>185</v>
      </c>
      <c r="AO14" s="1459" t="s">
        <v>185</v>
      </c>
      <c r="AP14" s="1458" t="s">
        <v>185</v>
      </c>
      <c r="AQ14" s="1457" t="s">
        <v>185</v>
      </c>
      <c r="AR14" s="1459" t="s">
        <v>185</v>
      </c>
      <c r="AS14" s="1458" t="s">
        <v>185</v>
      </c>
      <c r="AT14" s="1457" t="s">
        <v>185</v>
      </c>
      <c r="AU14" s="1459" t="s">
        <v>185</v>
      </c>
      <c r="AV14" s="1458" t="s">
        <v>185</v>
      </c>
      <c r="AW14" s="1457" t="s">
        <v>185</v>
      </c>
      <c r="AX14" s="1459" t="s">
        <v>185</v>
      </c>
      <c r="AY14" s="1458" t="s">
        <v>185</v>
      </c>
      <c r="AZ14" s="1457" t="s">
        <v>185</v>
      </c>
      <c r="BA14" s="1459" t="s">
        <v>185</v>
      </c>
      <c r="BB14" s="1458" t="s">
        <v>185</v>
      </c>
      <c r="BC14" s="1457" t="s">
        <v>185</v>
      </c>
      <c r="BD14" s="1459" t="s">
        <v>185</v>
      </c>
      <c r="BE14" s="1458" t="s">
        <v>185</v>
      </c>
      <c r="BF14" s="1457" t="s">
        <v>185</v>
      </c>
      <c r="BG14" s="1459" t="s">
        <v>185</v>
      </c>
      <c r="BH14" s="1458" t="s">
        <v>185</v>
      </c>
      <c r="BI14" s="1457" t="s">
        <v>185</v>
      </c>
      <c r="BJ14" s="1459" t="s">
        <v>185</v>
      </c>
      <c r="BK14" s="1458" t="s">
        <v>185</v>
      </c>
      <c r="BL14" s="1457" t="s">
        <v>185</v>
      </c>
      <c r="BM14" s="1459" t="s">
        <v>185</v>
      </c>
      <c r="BN14" s="1458" t="s">
        <v>185</v>
      </c>
      <c r="BO14" s="1457" t="s">
        <v>185</v>
      </c>
      <c r="BP14" s="1459" t="s">
        <v>185</v>
      </c>
      <c r="BQ14" s="1458" t="s">
        <v>185</v>
      </c>
      <c r="BR14" s="1457" t="s">
        <v>185</v>
      </c>
      <c r="BS14" s="1459" t="s">
        <v>185</v>
      </c>
      <c r="BT14" s="1458" t="s">
        <v>185</v>
      </c>
      <c r="BU14" s="1457" t="s">
        <v>185</v>
      </c>
      <c r="BV14" s="1459" t="s">
        <v>185</v>
      </c>
      <c r="BW14" s="1458" t="s">
        <v>185</v>
      </c>
      <c r="BX14" s="1457" t="s">
        <v>185</v>
      </c>
      <c r="BY14" s="1459" t="s">
        <v>185</v>
      </c>
      <c r="BZ14" s="1458" t="s">
        <v>185</v>
      </c>
      <c r="CA14" s="1457" t="s">
        <v>185</v>
      </c>
    </row>
    <row r="15" spans="1:79">
      <c r="A15" s="1864"/>
      <c r="B15" s="1865"/>
      <c r="C15" s="1876"/>
      <c r="D15" s="1864"/>
      <c r="E15" s="1865"/>
      <c r="F15" s="1866" t="s">
        <v>19</v>
      </c>
      <c r="G15" s="1867"/>
      <c r="H15" s="1193">
        <v>328.81</v>
      </c>
      <c r="I15" s="1322">
        <v>4.0941119999999991</v>
      </c>
      <c r="J15" s="1321">
        <v>4.0728639999999992</v>
      </c>
      <c r="K15" s="1193">
        <v>325.69</v>
      </c>
      <c r="L15" s="1322">
        <v>4.0553759999999999</v>
      </c>
      <c r="M15" s="1321">
        <v>4.0340639999999999</v>
      </c>
      <c r="N15" s="1193">
        <v>326.16000000000003</v>
      </c>
      <c r="O15" s="1322">
        <v>4.0531759999999988</v>
      </c>
      <c r="P15" s="1321">
        <v>4.0318639999999988</v>
      </c>
      <c r="Q15" s="1193">
        <v>343.1</v>
      </c>
      <c r="R15" s="1322">
        <v>4.2631439999999996</v>
      </c>
      <c r="S15" s="1321">
        <v>4.2418639999999996</v>
      </c>
      <c r="T15" s="1193">
        <v>386.71</v>
      </c>
      <c r="U15" s="1322">
        <v>4.7941440000000011</v>
      </c>
      <c r="V15" s="1321">
        <v>4.7728640000000011</v>
      </c>
      <c r="W15" s="1193">
        <v>433.98</v>
      </c>
      <c r="X15" s="1322">
        <v>5.3789440000000006</v>
      </c>
      <c r="Y15" s="1321">
        <v>5.3576640000000006</v>
      </c>
      <c r="Z15" s="1193">
        <v>462.92</v>
      </c>
      <c r="AA15" s="1322">
        <v>5.7257040000000003</v>
      </c>
      <c r="AB15" s="1321">
        <v>5.7042320000000002</v>
      </c>
      <c r="AC15" s="1193">
        <v>464.23</v>
      </c>
      <c r="AD15" s="1322">
        <v>5.7416559999999999</v>
      </c>
      <c r="AE15" s="1321">
        <v>5.7206000000000001</v>
      </c>
      <c r="AF15" s="1193">
        <v>468.74</v>
      </c>
      <c r="AG15" s="1322">
        <v>5.8074639999999995</v>
      </c>
      <c r="AH15" s="1321">
        <v>5.7890639999999998</v>
      </c>
      <c r="AI15" s="1193">
        <v>473.39</v>
      </c>
      <c r="AJ15" s="1322">
        <v>5.870736</v>
      </c>
      <c r="AK15" s="1321">
        <v>5.8524960000000004</v>
      </c>
      <c r="AL15" s="1193">
        <v>473.82</v>
      </c>
      <c r="AM15" s="1322">
        <v>5.8828560000000003</v>
      </c>
      <c r="AN15" s="1321">
        <v>5.8626640000000005</v>
      </c>
      <c r="AO15" s="1193">
        <v>466.44</v>
      </c>
      <c r="AP15" s="1322">
        <v>5.7984399999999994</v>
      </c>
      <c r="AQ15" s="1321">
        <v>5.7754959999999995</v>
      </c>
      <c r="AR15" s="1193">
        <v>465.88</v>
      </c>
      <c r="AS15" s="1322">
        <v>5.7857760000000003</v>
      </c>
      <c r="AT15" s="1321">
        <v>5.7628640000000004</v>
      </c>
      <c r="AU15" s="1193">
        <v>476.44</v>
      </c>
      <c r="AV15" s="1322">
        <v>5.9170159999999994</v>
      </c>
      <c r="AW15" s="1321">
        <v>5.8934639999999998</v>
      </c>
      <c r="AX15" s="1193">
        <v>492.72</v>
      </c>
      <c r="AY15" s="1322">
        <v>6.0945519999999993</v>
      </c>
      <c r="AZ15" s="1321">
        <v>6.0710639999999998</v>
      </c>
      <c r="BA15" s="1193">
        <v>502.3</v>
      </c>
      <c r="BB15" s="1322">
        <v>6.219112</v>
      </c>
      <c r="BC15" s="1321">
        <v>6.1954640000000003</v>
      </c>
      <c r="BD15" s="1193">
        <v>505.29</v>
      </c>
      <c r="BE15" s="1322">
        <v>6.2560479999999998</v>
      </c>
      <c r="BF15" s="1321">
        <v>6.2324320000000002</v>
      </c>
      <c r="BG15" s="1193">
        <v>470.11</v>
      </c>
      <c r="BH15" s="1322">
        <v>6.2300160000000009</v>
      </c>
      <c r="BI15" s="1321">
        <v>6.2064960000000013</v>
      </c>
      <c r="BJ15" s="1193">
        <v>460.83</v>
      </c>
      <c r="BK15" s="1322">
        <v>6.1637120000000003</v>
      </c>
      <c r="BL15" s="1321">
        <v>6.1400640000000006</v>
      </c>
      <c r="BM15" s="1193">
        <v>475.79</v>
      </c>
      <c r="BN15" s="1322">
        <v>5.8973119999999994</v>
      </c>
      <c r="BO15" s="1321">
        <v>5.8736639999999998</v>
      </c>
      <c r="BP15" s="1193">
        <v>436.79</v>
      </c>
      <c r="BQ15" s="1322">
        <v>5.4202159999999999</v>
      </c>
      <c r="BR15" s="1321">
        <v>5.3966320000000003</v>
      </c>
      <c r="BS15" s="1193">
        <v>402.27</v>
      </c>
      <c r="BT15" s="1322">
        <v>4.9927520000000003</v>
      </c>
      <c r="BU15" s="1321">
        <v>4.9692640000000008</v>
      </c>
      <c r="BV15" s="1193">
        <v>372.95</v>
      </c>
      <c r="BW15" s="1322">
        <v>4.6342799999999995</v>
      </c>
      <c r="BX15" s="1321">
        <v>4.6106639999999999</v>
      </c>
      <c r="BY15" s="1193">
        <v>350.23</v>
      </c>
      <c r="BZ15" s="1322">
        <v>4.365456</v>
      </c>
      <c r="CA15" s="1321">
        <v>4.3420960000000006</v>
      </c>
    </row>
    <row r="16" spans="1:79" ht="13.8" thickBot="1">
      <c r="A16" s="1864"/>
      <c r="B16" s="1865"/>
      <c r="C16" s="1876"/>
      <c r="D16" s="1809"/>
      <c r="E16" s="1810"/>
      <c r="F16" s="1832"/>
      <c r="G16" s="1834"/>
      <c r="H16" s="1499" t="s">
        <v>185</v>
      </c>
      <c r="I16" s="1498" t="s">
        <v>185</v>
      </c>
      <c r="J16" s="1497" t="s">
        <v>185</v>
      </c>
      <c r="K16" s="1499" t="s">
        <v>185</v>
      </c>
      <c r="L16" s="1498" t="s">
        <v>185</v>
      </c>
      <c r="M16" s="1497" t="s">
        <v>185</v>
      </c>
      <c r="N16" s="1499" t="s">
        <v>185</v>
      </c>
      <c r="O16" s="1498" t="s">
        <v>185</v>
      </c>
      <c r="P16" s="1497" t="s">
        <v>185</v>
      </c>
      <c r="Q16" s="1499" t="s">
        <v>185</v>
      </c>
      <c r="R16" s="1498" t="s">
        <v>185</v>
      </c>
      <c r="S16" s="1497" t="s">
        <v>185</v>
      </c>
      <c r="T16" s="1499" t="s">
        <v>185</v>
      </c>
      <c r="U16" s="1498" t="s">
        <v>185</v>
      </c>
      <c r="V16" s="1497" t="s">
        <v>185</v>
      </c>
      <c r="W16" s="1499" t="s">
        <v>185</v>
      </c>
      <c r="X16" s="1498" t="s">
        <v>185</v>
      </c>
      <c r="Y16" s="1497" t="s">
        <v>185</v>
      </c>
      <c r="Z16" s="1499" t="s">
        <v>185</v>
      </c>
      <c r="AA16" s="1498" t="s">
        <v>185</v>
      </c>
      <c r="AB16" s="1497" t="s">
        <v>185</v>
      </c>
      <c r="AC16" s="1499" t="s">
        <v>185</v>
      </c>
      <c r="AD16" s="1498" t="s">
        <v>185</v>
      </c>
      <c r="AE16" s="1497" t="s">
        <v>185</v>
      </c>
      <c r="AF16" s="1499" t="s">
        <v>185</v>
      </c>
      <c r="AG16" s="1498" t="s">
        <v>185</v>
      </c>
      <c r="AH16" s="1497" t="s">
        <v>185</v>
      </c>
      <c r="AI16" s="1499" t="s">
        <v>185</v>
      </c>
      <c r="AJ16" s="1498" t="s">
        <v>185</v>
      </c>
      <c r="AK16" s="1497" t="s">
        <v>185</v>
      </c>
      <c r="AL16" s="1499" t="s">
        <v>185</v>
      </c>
      <c r="AM16" s="1498" t="s">
        <v>185</v>
      </c>
      <c r="AN16" s="1497" t="s">
        <v>185</v>
      </c>
      <c r="AO16" s="1499" t="s">
        <v>185</v>
      </c>
      <c r="AP16" s="1498" t="s">
        <v>185</v>
      </c>
      <c r="AQ16" s="1497" t="s">
        <v>185</v>
      </c>
      <c r="AR16" s="1499" t="s">
        <v>185</v>
      </c>
      <c r="AS16" s="1498" t="s">
        <v>185</v>
      </c>
      <c r="AT16" s="1497" t="s">
        <v>185</v>
      </c>
      <c r="AU16" s="1499" t="s">
        <v>185</v>
      </c>
      <c r="AV16" s="1498" t="s">
        <v>185</v>
      </c>
      <c r="AW16" s="1497" t="s">
        <v>185</v>
      </c>
      <c r="AX16" s="1499" t="s">
        <v>185</v>
      </c>
      <c r="AY16" s="1498" t="s">
        <v>185</v>
      </c>
      <c r="AZ16" s="1497" t="s">
        <v>185</v>
      </c>
      <c r="BA16" s="1499" t="s">
        <v>185</v>
      </c>
      <c r="BB16" s="1498" t="s">
        <v>185</v>
      </c>
      <c r="BC16" s="1497" t="s">
        <v>185</v>
      </c>
      <c r="BD16" s="1499" t="s">
        <v>185</v>
      </c>
      <c r="BE16" s="1498" t="s">
        <v>185</v>
      </c>
      <c r="BF16" s="1497" t="s">
        <v>185</v>
      </c>
      <c r="BG16" s="1499" t="s">
        <v>185</v>
      </c>
      <c r="BH16" s="1498" t="s">
        <v>185</v>
      </c>
      <c r="BI16" s="1497" t="s">
        <v>185</v>
      </c>
      <c r="BJ16" s="1499" t="s">
        <v>185</v>
      </c>
      <c r="BK16" s="1498" t="s">
        <v>185</v>
      </c>
      <c r="BL16" s="1497" t="s">
        <v>185</v>
      </c>
      <c r="BM16" s="1499" t="s">
        <v>185</v>
      </c>
      <c r="BN16" s="1498" t="s">
        <v>185</v>
      </c>
      <c r="BO16" s="1497" t="s">
        <v>185</v>
      </c>
      <c r="BP16" s="1499" t="s">
        <v>185</v>
      </c>
      <c r="BQ16" s="1498" t="s">
        <v>185</v>
      </c>
      <c r="BR16" s="1497" t="s">
        <v>185</v>
      </c>
      <c r="BS16" s="1499" t="s">
        <v>185</v>
      </c>
      <c r="BT16" s="1498" t="s">
        <v>185</v>
      </c>
      <c r="BU16" s="1497" t="s">
        <v>185</v>
      </c>
      <c r="BV16" s="1499" t="s">
        <v>185</v>
      </c>
      <c r="BW16" s="1498" t="s">
        <v>185</v>
      </c>
      <c r="BX16" s="1497" t="s">
        <v>185</v>
      </c>
      <c r="BY16" s="1499" t="s">
        <v>185</v>
      </c>
      <c r="BZ16" s="1498" t="s">
        <v>185</v>
      </c>
      <c r="CA16" s="1497" t="s">
        <v>185</v>
      </c>
    </row>
    <row r="17" spans="1:79">
      <c r="A17" s="1864"/>
      <c r="B17" s="1865"/>
      <c r="C17" s="1876"/>
      <c r="D17" s="1807" t="s">
        <v>22</v>
      </c>
      <c r="E17" s="1808"/>
      <c r="F17" s="1868" t="s">
        <v>17</v>
      </c>
      <c r="G17" s="1869"/>
      <c r="H17" s="1858">
        <v>113</v>
      </c>
      <c r="I17" s="1859"/>
      <c r="J17" s="1860"/>
      <c r="K17" s="1858">
        <v>113</v>
      </c>
      <c r="L17" s="1859"/>
      <c r="M17" s="1860"/>
      <c r="N17" s="1858">
        <v>113</v>
      </c>
      <c r="O17" s="1859"/>
      <c r="P17" s="1860"/>
      <c r="Q17" s="1858">
        <v>113</v>
      </c>
      <c r="R17" s="1859"/>
      <c r="S17" s="1860"/>
      <c r="T17" s="1858">
        <v>113</v>
      </c>
      <c r="U17" s="1859"/>
      <c r="V17" s="1860"/>
      <c r="W17" s="1858">
        <v>113</v>
      </c>
      <c r="X17" s="1859"/>
      <c r="Y17" s="1860"/>
      <c r="Z17" s="1858">
        <v>113</v>
      </c>
      <c r="AA17" s="1859"/>
      <c r="AB17" s="1860"/>
      <c r="AC17" s="1858">
        <v>113</v>
      </c>
      <c r="AD17" s="1859"/>
      <c r="AE17" s="1860"/>
      <c r="AF17" s="1858">
        <v>113</v>
      </c>
      <c r="AG17" s="1859"/>
      <c r="AH17" s="1860"/>
      <c r="AI17" s="1858">
        <v>113</v>
      </c>
      <c r="AJ17" s="1859"/>
      <c r="AK17" s="1860"/>
      <c r="AL17" s="1858">
        <v>113</v>
      </c>
      <c r="AM17" s="1859"/>
      <c r="AN17" s="1860"/>
      <c r="AO17" s="1858">
        <v>113</v>
      </c>
      <c r="AP17" s="1859"/>
      <c r="AQ17" s="1860"/>
      <c r="AR17" s="1858">
        <v>113</v>
      </c>
      <c r="AS17" s="1859"/>
      <c r="AT17" s="1860"/>
      <c r="AU17" s="1858">
        <v>113</v>
      </c>
      <c r="AV17" s="1859"/>
      <c r="AW17" s="1860"/>
      <c r="AX17" s="1858">
        <v>113</v>
      </c>
      <c r="AY17" s="1859"/>
      <c r="AZ17" s="1860"/>
      <c r="BA17" s="1858">
        <v>113</v>
      </c>
      <c r="BB17" s="1859"/>
      <c r="BC17" s="1860"/>
      <c r="BD17" s="1858">
        <v>113</v>
      </c>
      <c r="BE17" s="1859"/>
      <c r="BF17" s="1860"/>
      <c r="BG17" s="1858">
        <v>113</v>
      </c>
      <c r="BH17" s="1859"/>
      <c r="BI17" s="1860"/>
      <c r="BJ17" s="1858">
        <v>113</v>
      </c>
      <c r="BK17" s="1859"/>
      <c r="BL17" s="1860"/>
      <c r="BM17" s="1858">
        <v>113</v>
      </c>
      <c r="BN17" s="1859"/>
      <c r="BO17" s="1860"/>
      <c r="BP17" s="1858">
        <v>113</v>
      </c>
      <c r="BQ17" s="1859"/>
      <c r="BR17" s="1860"/>
      <c r="BS17" s="1858">
        <v>113</v>
      </c>
      <c r="BT17" s="1859"/>
      <c r="BU17" s="1860"/>
      <c r="BV17" s="1858">
        <v>113</v>
      </c>
      <c r="BW17" s="1859"/>
      <c r="BX17" s="1860"/>
      <c r="BY17" s="1858">
        <v>114</v>
      </c>
      <c r="BZ17" s="1859"/>
      <c r="CA17" s="1860"/>
    </row>
    <row r="18" spans="1:79">
      <c r="A18" s="1864"/>
      <c r="B18" s="1865"/>
      <c r="C18" s="1876"/>
      <c r="D18" s="1864"/>
      <c r="E18" s="1865"/>
      <c r="F18" s="1866" t="s">
        <v>19</v>
      </c>
      <c r="G18" s="1867"/>
      <c r="H18" s="1921">
        <v>10.14</v>
      </c>
      <c r="I18" s="1922"/>
      <c r="J18" s="1923"/>
      <c r="K18" s="1921">
        <v>10.14</v>
      </c>
      <c r="L18" s="1922"/>
      <c r="M18" s="1923"/>
      <c r="N18" s="1921">
        <v>10.119999999999999</v>
      </c>
      <c r="O18" s="1922"/>
      <c r="P18" s="1923"/>
      <c r="Q18" s="1921">
        <v>10.119999999999999</v>
      </c>
      <c r="R18" s="1922"/>
      <c r="S18" s="1923"/>
      <c r="T18" s="1855">
        <v>10.1</v>
      </c>
      <c r="U18" s="1856"/>
      <c r="V18" s="1857"/>
      <c r="W18" s="1855">
        <v>10.1</v>
      </c>
      <c r="X18" s="1856"/>
      <c r="Y18" s="1857"/>
      <c r="Z18" s="1921">
        <v>10.08</v>
      </c>
      <c r="AA18" s="1922"/>
      <c r="AB18" s="1923"/>
      <c r="AC18" s="1921">
        <v>10.08</v>
      </c>
      <c r="AD18" s="1922"/>
      <c r="AE18" s="1923"/>
      <c r="AF18" s="1855">
        <v>10.1</v>
      </c>
      <c r="AG18" s="1856"/>
      <c r="AH18" s="1857"/>
      <c r="AI18" s="1921">
        <v>10.11</v>
      </c>
      <c r="AJ18" s="1922"/>
      <c r="AK18" s="1923"/>
      <c r="AL18" s="1921">
        <v>10.119999999999999</v>
      </c>
      <c r="AM18" s="1922"/>
      <c r="AN18" s="1923"/>
      <c r="AO18" s="1921">
        <v>10.130000000000001</v>
      </c>
      <c r="AP18" s="1922"/>
      <c r="AQ18" s="1923"/>
      <c r="AR18" s="1921">
        <v>10.119999999999999</v>
      </c>
      <c r="AS18" s="1922"/>
      <c r="AT18" s="1923"/>
      <c r="AU18" s="1921">
        <v>10.119999999999999</v>
      </c>
      <c r="AV18" s="1922"/>
      <c r="AW18" s="1923"/>
      <c r="AX18" s="1921">
        <v>10.08</v>
      </c>
      <c r="AY18" s="1922"/>
      <c r="AZ18" s="1923"/>
      <c r="BA18" s="1921">
        <v>10.09</v>
      </c>
      <c r="BB18" s="1922"/>
      <c r="BC18" s="1923"/>
      <c r="BD18" s="1921">
        <v>10.09</v>
      </c>
      <c r="BE18" s="1922"/>
      <c r="BF18" s="1923"/>
      <c r="BG18" s="1855">
        <v>10.8</v>
      </c>
      <c r="BH18" s="1856"/>
      <c r="BI18" s="1857"/>
      <c r="BJ18" s="1855">
        <v>10.9</v>
      </c>
      <c r="BK18" s="1856"/>
      <c r="BL18" s="1857"/>
      <c r="BM18" s="1855">
        <v>10.1</v>
      </c>
      <c r="BN18" s="1856"/>
      <c r="BO18" s="1857"/>
      <c r="BP18" s="1921">
        <v>10.11</v>
      </c>
      <c r="BQ18" s="1922"/>
      <c r="BR18" s="1923"/>
      <c r="BS18" s="1921">
        <v>10.11</v>
      </c>
      <c r="BT18" s="1922"/>
      <c r="BU18" s="1923"/>
      <c r="BV18" s="1921">
        <v>10.119999999999999</v>
      </c>
      <c r="BW18" s="1922"/>
      <c r="BX18" s="1923"/>
      <c r="BY18" s="1921">
        <v>10.15</v>
      </c>
      <c r="BZ18" s="1922"/>
      <c r="CA18" s="1923"/>
    </row>
    <row r="19" spans="1:79" ht="13.8" thickBot="1">
      <c r="A19" s="1864"/>
      <c r="B19" s="1865"/>
      <c r="C19" s="1876"/>
      <c r="D19" s="1809"/>
      <c r="E19" s="1810"/>
      <c r="F19" s="1832"/>
      <c r="G19" s="1834"/>
      <c r="H19" s="1832" t="s">
        <v>185</v>
      </c>
      <c r="I19" s="1833"/>
      <c r="J19" s="1834"/>
      <c r="K19" s="1832" t="s">
        <v>185</v>
      </c>
      <c r="L19" s="1833"/>
      <c r="M19" s="1834"/>
      <c r="N19" s="1832" t="s">
        <v>185</v>
      </c>
      <c r="O19" s="1833"/>
      <c r="P19" s="1834"/>
      <c r="Q19" s="1832" t="s">
        <v>185</v>
      </c>
      <c r="R19" s="1833"/>
      <c r="S19" s="1834"/>
      <c r="T19" s="1832" t="s">
        <v>185</v>
      </c>
      <c r="U19" s="1833"/>
      <c r="V19" s="1834"/>
      <c r="W19" s="1832" t="s">
        <v>185</v>
      </c>
      <c r="X19" s="1833"/>
      <c r="Y19" s="1834"/>
      <c r="Z19" s="1832" t="s">
        <v>185</v>
      </c>
      <c r="AA19" s="1833"/>
      <c r="AB19" s="1834"/>
      <c r="AC19" s="1832" t="s">
        <v>185</v>
      </c>
      <c r="AD19" s="1833"/>
      <c r="AE19" s="1834"/>
      <c r="AF19" s="1832" t="s">
        <v>185</v>
      </c>
      <c r="AG19" s="1833"/>
      <c r="AH19" s="1834"/>
      <c r="AI19" s="1832" t="s">
        <v>185</v>
      </c>
      <c r="AJ19" s="1833"/>
      <c r="AK19" s="1834"/>
      <c r="AL19" s="1832" t="s">
        <v>185</v>
      </c>
      <c r="AM19" s="1833"/>
      <c r="AN19" s="1834"/>
      <c r="AO19" s="1832" t="s">
        <v>185</v>
      </c>
      <c r="AP19" s="1833"/>
      <c r="AQ19" s="1834"/>
      <c r="AR19" s="1832" t="s">
        <v>185</v>
      </c>
      <c r="AS19" s="1833"/>
      <c r="AT19" s="1834"/>
      <c r="AU19" s="1832" t="s">
        <v>185</v>
      </c>
      <c r="AV19" s="1833"/>
      <c r="AW19" s="1834"/>
      <c r="AX19" s="1832" t="s">
        <v>185</v>
      </c>
      <c r="AY19" s="1833"/>
      <c r="AZ19" s="1834"/>
      <c r="BA19" s="1832" t="s">
        <v>185</v>
      </c>
      <c r="BB19" s="1833"/>
      <c r="BC19" s="1834"/>
      <c r="BD19" s="1832" t="s">
        <v>185</v>
      </c>
      <c r="BE19" s="1833"/>
      <c r="BF19" s="1834"/>
      <c r="BG19" s="1832" t="s">
        <v>185</v>
      </c>
      <c r="BH19" s="1833"/>
      <c r="BI19" s="1834"/>
      <c r="BJ19" s="1832" t="s">
        <v>185</v>
      </c>
      <c r="BK19" s="1833"/>
      <c r="BL19" s="1834"/>
      <c r="BM19" s="1832" t="s">
        <v>185</v>
      </c>
      <c r="BN19" s="1833"/>
      <c r="BO19" s="1834"/>
      <c r="BP19" s="1832" t="s">
        <v>185</v>
      </c>
      <c r="BQ19" s="1833"/>
      <c r="BR19" s="1834"/>
      <c r="BS19" s="1832" t="s">
        <v>185</v>
      </c>
      <c r="BT19" s="1833"/>
      <c r="BU19" s="1834"/>
      <c r="BV19" s="1832" t="s">
        <v>185</v>
      </c>
      <c r="BW19" s="1833"/>
      <c r="BX19" s="1834"/>
      <c r="BY19" s="1832" t="s">
        <v>185</v>
      </c>
      <c r="BZ19" s="1833"/>
      <c r="CA19" s="1834"/>
    </row>
    <row r="20" spans="1:79" ht="13.8" thickBot="1">
      <c r="A20" s="1809"/>
      <c r="B20" s="1810"/>
      <c r="C20" s="1877"/>
      <c r="D20" s="1861" t="s">
        <v>21</v>
      </c>
      <c r="E20" s="1862"/>
      <c r="F20" s="1862"/>
      <c r="G20" s="1863"/>
      <c r="H20" s="1852">
        <v>6</v>
      </c>
      <c r="I20" s="1853"/>
      <c r="J20" s="1854"/>
      <c r="K20" s="1852">
        <v>6</v>
      </c>
      <c r="L20" s="1853"/>
      <c r="M20" s="1854"/>
      <c r="N20" s="1852">
        <v>6</v>
      </c>
      <c r="O20" s="1853"/>
      <c r="P20" s="1854"/>
      <c r="Q20" s="1852">
        <v>6</v>
      </c>
      <c r="R20" s="1853"/>
      <c r="S20" s="1854"/>
      <c r="T20" s="1852">
        <v>6</v>
      </c>
      <c r="U20" s="1853"/>
      <c r="V20" s="1854"/>
      <c r="W20" s="1852">
        <v>6</v>
      </c>
      <c r="X20" s="1853"/>
      <c r="Y20" s="1854"/>
      <c r="Z20" s="1852">
        <v>6</v>
      </c>
      <c r="AA20" s="1853"/>
      <c r="AB20" s="1854"/>
      <c r="AC20" s="1852">
        <v>6</v>
      </c>
      <c r="AD20" s="1853"/>
      <c r="AE20" s="1854"/>
      <c r="AF20" s="1852">
        <v>6</v>
      </c>
      <c r="AG20" s="1853"/>
      <c r="AH20" s="1854"/>
      <c r="AI20" s="1852">
        <v>6</v>
      </c>
      <c r="AJ20" s="1853"/>
      <c r="AK20" s="1854"/>
      <c r="AL20" s="1852">
        <v>6</v>
      </c>
      <c r="AM20" s="1853"/>
      <c r="AN20" s="1854"/>
      <c r="AO20" s="1852">
        <v>6</v>
      </c>
      <c r="AP20" s="1853"/>
      <c r="AQ20" s="1854"/>
      <c r="AR20" s="1852">
        <v>6</v>
      </c>
      <c r="AS20" s="1853"/>
      <c r="AT20" s="1854"/>
      <c r="AU20" s="1852">
        <v>6</v>
      </c>
      <c r="AV20" s="1853"/>
      <c r="AW20" s="1854"/>
      <c r="AX20" s="1852">
        <v>6</v>
      </c>
      <c r="AY20" s="1853"/>
      <c r="AZ20" s="1854"/>
      <c r="BA20" s="1852">
        <v>6</v>
      </c>
      <c r="BB20" s="1853"/>
      <c r="BC20" s="1854"/>
      <c r="BD20" s="1852">
        <v>6</v>
      </c>
      <c r="BE20" s="1853"/>
      <c r="BF20" s="1854"/>
      <c r="BG20" s="1852">
        <v>6</v>
      </c>
      <c r="BH20" s="1853"/>
      <c r="BI20" s="1854"/>
      <c r="BJ20" s="1852">
        <v>6</v>
      </c>
      <c r="BK20" s="1853"/>
      <c r="BL20" s="1854"/>
      <c r="BM20" s="1852">
        <v>6</v>
      </c>
      <c r="BN20" s="1853"/>
      <c r="BO20" s="1854"/>
      <c r="BP20" s="1852">
        <v>6</v>
      </c>
      <c r="BQ20" s="1853"/>
      <c r="BR20" s="1854"/>
      <c r="BS20" s="1852">
        <v>6</v>
      </c>
      <c r="BT20" s="1853"/>
      <c r="BU20" s="1854"/>
      <c r="BV20" s="1852">
        <v>6</v>
      </c>
      <c r="BW20" s="1853"/>
      <c r="BX20" s="1854"/>
      <c r="BY20" s="1852">
        <v>6</v>
      </c>
      <c r="BZ20" s="1853"/>
      <c r="CA20" s="1854"/>
    </row>
    <row r="21" spans="1:79" s="1227" customFormat="1">
      <c r="A21" s="1727" t="s">
        <v>48</v>
      </c>
      <c r="B21" s="1728"/>
      <c r="C21" s="1731"/>
      <c r="D21" s="1803" t="s">
        <v>18</v>
      </c>
      <c r="E21" s="1804"/>
      <c r="F21" s="1735"/>
      <c r="G21" s="1736"/>
      <c r="H21" s="1230">
        <v>21.15</v>
      </c>
      <c r="I21" s="1229">
        <v>1.4048E-2</v>
      </c>
      <c r="J21" s="1346">
        <v>-7.36E-4</v>
      </c>
      <c r="K21" s="1230">
        <v>21.53</v>
      </c>
      <c r="L21" s="1229">
        <v>1.4304000000000001E-2</v>
      </c>
      <c r="M21" s="1346">
        <v>-7.0399999999999998E-4</v>
      </c>
      <c r="N21" s="1230">
        <v>21.2</v>
      </c>
      <c r="O21" s="1229">
        <v>1.4080000000000001E-2</v>
      </c>
      <c r="P21" s="1346">
        <v>-7.36E-4</v>
      </c>
      <c r="Q21" s="1230">
        <v>21.1</v>
      </c>
      <c r="R21" s="1229">
        <v>1.4016000000000001E-2</v>
      </c>
      <c r="S21" s="1346">
        <v>-7.0399999999999998E-4</v>
      </c>
      <c r="T21" s="1230">
        <v>22.16</v>
      </c>
      <c r="U21" s="1229">
        <v>1.472E-2</v>
      </c>
      <c r="V21" s="1346">
        <v>-7.0399999999999998E-4</v>
      </c>
      <c r="W21" s="1230">
        <v>21.72</v>
      </c>
      <c r="X21" s="1229">
        <v>1.4432E-2</v>
      </c>
      <c r="Y21" s="1346">
        <v>-6.7200000000000007E-4</v>
      </c>
      <c r="Z21" s="1230">
        <v>22.11</v>
      </c>
      <c r="AA21" s="1229">
        <v>1.4688000000000001E-2</v>
      </c>
      <c r="AB21" s="1346">
        <v>-7.0399999999999998E-4</v>
      </c>
      <c r="AC21" s="1230">
        <v>20.73</v>
      </c>
      <c r="AD21" s="1229">
        <v>1.376E-2</v>
      </c>
      <c r="AE21" s="1346">
        <v>-8.3199999999999995E-4</v>
      </c>
      <c r="AF21" s="1230">
        <v>18.760000000000002</v>
      </c>
      <c r="AG21" s="1229">
        <v>1.264E-2</v>
      </c>
      <c r="AH21" s="1346">
        <v>-8.9599999999999999E-4</v>
      </c>
      <c r="AI21" s="1230">
        <v>18.75</v>
      </c>
      <c r="AJ21" s="1229">
        <v>1.264E-2</v>
      </c>
      <c r="AK21" s="1346">
        <v>-8.3199999999999995E-4</v>
      </c>
      <c r="AL21" s="1230">
        <v>19.03</v>
      </c>
      <c r="AM21" s="1229">
        <v>1.2992E-2</v>
      </c>
      <c r="AN21" s="1346">
        <v>-8.3199999999999995E-4</v>
      </c>
      <c r="AO21" s="1230">
        <v>18.66</v>
      </c>
      <c r="AP21" s="1229">
        <v>1.2736000000000001E-2</v>
      </c>
      <c r="AQ21" s="1346">
        <v>-8.3199999999999995E-4</v>
      </c>
      <c r="AR21" s="1230">
        <v>18.8</v>
      </c>
      <c r="AS21" s="1229">
        <v>1.2832000000000001E-2</v>
      </c>
      <c r="AT21" s="1346">
        <v>-8.3199999999999995E-4</v>
      </c>
      <c r="AU21" s="1230">
        <v>18.7</v>
      </c>
      <c r="AV21" s="1229">
        <v>1.2768E-2</v>
      </c>
      <c r="AW21" s="1346">
        <v>-8.3199999999999995E-4</v>
      </c>
      <c r="AX21" s="1230">
        <v>21.31</v>
      </c>
      <c r="AY21" s="1229">
        <v>1.456E-2</v>
      </c>
      <c r="AZ21" s="1346">
        <v>-7.0399999999999998E-4</v>
      </c>
      <c r="BA21" s="1230">
        <v>20.28</v>
      </c>
      <c r="BB21" s="1229">
        <v>1.3856E-2</v>
      </c>
      <c r="BC21" s="1346">
        <v>-7.0399999999999998E-4</v>
      </c>
      <c r="BD21" s="1230">
        <v>20.23</v>
      </c>
      <c r="BE21" s="1229">
        <v>1.3823999999999999E-2</v>
      </c>
      <c r="BF21" s="1346">
        <v>-7.36E-4</v>
      </c>
      <c r="BG21" s="1230">
        <v>20.28</v>
      </c>
      <c r="BH21" s="1229">
        <v>1.3856E-2</v>
      </c>
      <c r="BI21" s="1346">
        <v>-7.0399999999999998E-4</v>
      </c>
      <c r="BJ21" s="1230">
        <v>20.8</v>
      </c>
      <c r="BK21" s="1229">
        <v>1.4208E-2</v>
      </c>
      <c r="BL21" s="1346">
        <v>-7.6800000000000002E-4</v>
      </c>
      <c r="BM21" s="1230">
        <v>20.56</v>
      </c>
      <c r="BN21" s="1229">
        <v>1.4048E-2</v>
      </c>
      <c r="BO21" s="1346">
        <v>-7.0399999999999998E-4</v>
      </c>
      <c r="BP21" s="1230">
        <v>20.65</v>
      </c>
      <c r="BQ21" s="1229">
        <v>1.4112E-2</v>
      </c>
      <c r="BR21" s="1346">
        <v>-7.36E-4</v>
      </c>
      <c r="BS21" s="1230">
        <v>20.100000000000001</v>
      </c>
      <c r="BT21" s="1229">
        <v>1.3728000000000001E-2</v>
      </c>
      <c r="BU21" s="1346">
        <v>-7.6800000000000002E-4</v>
      </c>
      <c r="BV21" s="1230">
        <v>19.77</v>
      </c>
      <c r="BW21" s="1229">
        <v>1.3504E-2</v>
      </c>
      <c r="BX21" s="1346">
        <v>-7.6800000000000002E-4</v>
      </c>
      <c r="BY21" s="1230">
        <v>19.59</v>
      </c>
      <c r="BZ21" s="1229">
        <v>1.3375999999999999E-2</v>
      </c>
      <c r="CA21" s="1346">
        <v>-8.0000000000000004E-4</v>
      </c>
    </row>
    <row r="22" spans="1:79" s="1227" customFormat="1" ht="13.8" thickBot="1">
      <c r="A22" s="1729"/>
      <c r="B22" s="1730"/>
      <c r="C22" s="1732"/>
      <c r="D22" s="1805" t="s">
        <v>22</v>
      </c>
      <c r="E22" s="1806"/>
      <c r="F22" s="1737"/>
      <c r="G22" s="1738"/>
      <c r="H22" s="1849">
        <v>0.38400000000000001</v>
      </c>
      <c r="I22" s="1850"/>
      <c r="J22" s="1851"/>
      <c r="K22" s="1849">
        <v>0.38400000000000001</v>
      </c>
      <c r="L22" s="1850"/>
      <c r="M22" s="1851"/>
      <c r="N22" s="1849">
        <v>0.38400000000000001</v>
      </c>
      <c r="O22" s="1850"/>
      <c r="P22" s="1851"/>
      <c r="Q22" s="1849">
        <v>0.38400000000000001</v>
      </c>
      <c r="R22" s="1850"/>
      <c r="S22" s="1851"/>
      <c r="T22" s="1849">
        <v>0.38400000000000001</v>
      </c>
      <c r="U22" s="1850"/>
      <c r="V22" s="1851"/>
      <c r="W22" s="1849">
        <v>0.38400000000000001</v>
      </c>
      <c r="X22" s="1850"/>
      <c r="Y22" s="1851"/>
      <c r="Z22" s="1849">
        <v>0.38400000000000001</v>
      </c>
      <c r="AA22" s="1850"/>
      <c r="AB22" s="1851"/>
      <c r="AC22" s="1849">
        <v>0.38400000000000001</v>
      </c>
      <c r="AD22" s="1850"/>
      <c r="AE22" s="1851"/>
      <c r="AF22" s="1849">
        <v>0.39</v>
      </c>
      <c r="AG22" s="1850"/>
      <c r="AH22" s="1851"/>
      <c r="AI22" s="1849">
        <v>0.39</v>
      </c>
      <c r="AJ22" s="1850"/>
      <c r="AK22" s="1851"/>
      <c r="AL22" s="1849">
        <v>0.39500000000000002</v>
      </c>
      <c r="AM22" s="1850"/>
      <c r="AN22" s="1851"/>
      <c r="AO22" s="1849">
        <v>0.39500000000000002</v>
      </c>
      <c r="AP22" s="1850"/>
      <c r="AQ22" s="1851"/>
      <c r="AR22" s="1849">
        <v>0.39500000000000002</v>
      </c>
      <c r="AS22" s="1850"/>
      <c r="AT22" s="1851"/>
      <c r="AU22" s="1849">
        <v>0.39500000000000002</v>
      </c>
      <c r="AV22" s="1850"/>
      <c r="AW22" s="1851"/>
      <c r="AX22" s="1849">
        <v>0.39500000000000002</v>
      </c>
      <c r="AY22" s="1850"/>
      <c r="AZ22" s="1851"/>
      <c r="BA22" s="1849">
        <v>0.39500000000000002</v>
      </c>
      <c r="BB22" s="1850"/>
      <c r="BC22" s="1851"/>
      <c r="BD22" s="1849">
        <v>0.39500000000000002</v>
      </c>
      <c r="BE22" s="1850"/>
      <c r="BF22" s="1851"/>
      <c r="BG22" s="1849">
        <v>0.39500000000000002</v>
      </c>
      <c r="BH22" s="1850"/>
      <c r="BI22" s="1851"/>
      <c r="BJ22" s="1849">
        <v>0.39500000000000002</v>
      </c>
      <c r="BK22" s="1850"/>
      <c r="BL22" s="1851"/>
      <c r="BM22" s="1849">
        <v>0.39500000000000002</v>
      </c>
      <c r="BN22" s="1850"/>
      <c r="BO22" s="1851"/>
      <c r="BP22" s="1849">
        <v>0.39500000000000002</v>
      </c>
      <c r="BQ22" s="1850"/>
      <c r="BR22" s="1851"/>
      <c r="BS22" s="1849">
        <v>0.39500000000000002</v>
      </c>
      <c r="BT22" s="1850"/>
      <c r="BU22" s="1851"/>
      <c r="BV22" s="1849">
        <v>0.39500000000000002</v>
      </c>
      <c r="BW22" s="1850"/>
      <c r="BX22" s="1851"/>
      <c r="BY22" s="1849">
        <v>0.39500000000000002</v>
      </c>
      <c r="BZ22" s="1850"/>
      <c r="CA22" s="1851"/>
    </row>
    <row r="23" spans="1:79" s="1227" customFormat="1">
      <c r="A23" s="1727" t="s">
        <v>49</v>
      </c>
      <c r="B23" s="1728"/>
      <c r="C23" s="1731"/>
      <c r="D23" s="1803" t="s">
        <v>18</v>
      </c>
      <c r="E23" s="1804"/>
      <c r="F23" s="1735"/>
      <c r="G23" s="1736"/>
      <c r="H23" s="1230">
        <v>30.86</v>
      </c>
      <c r="I23" s="1229">
        <v>2.0511999999999999E-2</v>
      </c>
      <c r="J23" s="1346">
        <v>-7.36E-4</v>
      </c>
      <c r="K23" s="1230">
        <v>30.96</v>
      </c>
      <c r="L23" s="1229">
        <v>2.0576000000000001E-2</v>
      </c>
      <c r="M23" s="1346">
        <v>-7.36E-4</v>
      </c>
      <c r="N23" s="1230">
        <v>30.96</v>
      </c>
      <c r="O23" s="1229">
        <v>2.0576000000000001E-2</v>
      </c>
      <c r="P23" s="1346">
        <v>-7.36E-4</v>
      </c>
      <c r="Q23" s="1230">
        <v>30.91</v>
      </c>
      <c r="R23" s="1229">
        <v>2.0544E-2</v>
      </c>
      <c r="S23" s="1346">
        <v>-7.36E-4</v>
      </c>
      <c r="T23" s="1230">
        <v>30.91</v>
      </c>
      <c r="U23" s="1229">
        <v>2.0544E-2</v>
      </c>
      <c r="V23" s="1346">
        <v>-7.36E-4</v>
      </c>
      <c r="W23" s="1230">
        <v>30.99</v>
      </c>
      <c r="X23" s="1229">
        <v>2.0544E-2</v>
      </c>
      <c r="Y23" s="1346">
        <v>-7.36E-4</v>
      </c>
      <c r="Z23" s="1230">
        <v>31.23</v>
      </c>
      <c r="AA23" s="1229">
        <v>2.0704E-2</v>
      </c>
      <c r="AB23" s="1346">
        <v>-7.6800000000000002E-4</v>
      </c>
      <c r="AC23" s="1230">
        <v>30.64</v>
      </c>
      <c r="AD23" s="1229">
        <v>2.0256E-2</v>
      </c>
      <c r="AE23" s="1346">
        <v>-8.0000000000000004E-4</v>
      </c>
      <c r="AF23" s="1230">
        <v>26.51</v>
      </c>
      <c r="AG23" s="1229">
        <v>1.7664000000000003E-2</v>
      </c>
      <c r="AH23" s="1346">
        <v>-7.36E-4</v>
      </c>
      <c r="AI23" s="1230">
        <v>26.32</v>
      </c>
      <c r="AJ23" s="1229">
        <v>1.7536000000000003E-2</v>
      </c>
      <c r="AK23" s="1346">
        <v>-7.0399999999999998E-4</v>
      </c>
      <c r="AL23" s="1230">
        <v>28.46</v>
      </c>
      <c r="AM23" s="1229">
        <v>1.9456000000000001E-2</v>
      </c>
      <c r="AN23" s="1346">
        <v>-7.36E-4</v>
      </c>
      <c r="AO23" s="1230">
        <v>32.520000000000003</v>
      </c>
      <c r="AP23" s="1229">
        <v>2.2239999999999999E-2</v>
      </c>
      <c r="AQ23" s="1346">
        <v>-7.0399999999999998E-4</v>
      </c>
      <c r="AR23" s="1230">
        <v>32.43</v>
      </c>
      <c r="AS23" s="1229">
        <v>2.2175999999999998E-2</v>
      </c>
      <c r="AT23" s="1346">
        <v>-7.36E-4</v>
      </c>
      <c r="AU23" s="1230">
        <v>33.79</v>
      </c>
      <c r="AV23" s="1229">
        <v>2.2815999999999999E-2</v>
      </c>
      <c r="AW23" s="1346">
        <v>-7.36E-4</v>
      </c>
      <c r="AX23" s="1230">
        <v>33.700000000000003</v>
      </c>
      <c r="AY23" s="1229">
        <v>2.2751999999999998E-2</v>
      </c>
      <c r="AZ23" s="1346">
        <v>-7.36E-4</v>
      </c>
      <c r="BA23" s="1230">
        <v>33.94</v>
      </c>
      <c r="BB23" s="1229">
        <v>2.2911999999999998E-2</v>
      </c>
      <c r="BC23" s="1346">
        <v>-7.36E-4</v>
      </c>
      <c r="BD23" s="1230">
        <v>33.409999999999997</v>
      </c>
      <c r="BE23" s="1229">
        <v>2.2848E-2</v>
      </c>
      <c r="BF23" s="1346">
        <v>-7.6800000000000002E-4</v>
      </c>
      <c r="BG23" s="1230">
        <v>33.79</v>
      </c>
      <c r="BH23" s="1229">
        <v>2.2815999999999999E-2</v>
      </c>
      <c r="BI23" s="1346">
        <v>-7.0399999999999998E-4</v>
      </c>
      <c r="BJ23" s="1230">
        <v>33.94</v>
      </c>
      <c r="BK23" s="1229">
        <v>2.2911999999999998E-2</v>
      </c>
      <c r="BL23" s="1346">
        <v>-7.36E-4</v>
      </c>
      <c r="BM23" s="1230">
        <v>33.94</v>
      </c>
      <c r="BN23" s="1229">
        <v>2.2911999999999998E-2</v>
      </c>
      <c r="BO23" s="1346">
        <v>-7.36E-4</v>
      </c>
      <c r="BP23" s="1230">
        <v>33.799999999999997</v>
      </c>
      <c r="BQ23" s="1229">
        <v>2.2815999999999999E-2</v>
      </c>
      <c r="BR23" s="1346">
        <v>-7.6800000000000002E-4</v>
      </c>
      <c r="BS23" s="1230">
        <v>33.700000000000003</v>
      </c>
      <c r="BT23" s="1229">
        <v>2.2751999999999998E-2</v>
      </c>
      <c r="BU23" s="1346">
        <v>-7.36E-4</v>
      </c>
      <c r="BV23" s="1230">
        <v>33.89</v>
      </c>
      <c r="BW23" s="1229">
        <v>2.2879999999999998E-2</v>
      </c>
      <c r="BX23" s="1346">
        <v>-7.36E-4</v>
      </c>
      <c r="BY23" s="1230">
        <v>33.130000000000003</v>
      </c>
      <c r="BZ23" s="1229">
        <v>2.2655999999999999E-2</v>
      </c>
      <c r="CA23" s="1346">
        <v>-7.0399999999999998E-4</v>
      </c>
    </row>
    <row r="24" spans="1:79" s="1227" customFormat="1" ht="13.8" thickBot="1">
      <c r="A24" s="1729"/>
      <c r="B24" s="1730"/>
      <c r="C24" s="1732"/>
      <c r="D24" s="1805" t="s">
        <v>22</v>
      </c>
      <c r="E24" s="1806"/>
      <c r="F24" s="1737"/>
      <c r="G24" s="1738"/>
      <c r="H24" s="1849">
        <v>0.38400000000000001</v>
      </c>
      <c r="I24" s="1850"/>
      <c r="J24" s="1851"/>
      <c r="K24" s="1849">
        <v>0.38400000000000001</v>
      </c>
      <c r="L24" s="1850"/>
      <c r="M24" s="1851"/>
      <c r="N24" s="1849">
        <v>0.38400000000000001</v>
      </c>
      <c r="O24" s="1850"/>
      <c r="P24" s="1851"/>
      <c r="Q24" s="1849">
        <v>0.38400000000000001</v>
      </c>
      <c r="R24" s="1850"/>
      <c r="S24" s="1851"/>
      <c r="T24" s="1849">
        <v>0.38400000000000001</v>
      </c>
      <c r="U24" s="1850"/>
      <c r="V24" s="1851"/>
      <c r="W24" s="1849">
        <v>0.38300000000000001</v>
      </c>
      <c r="X24" s="1850"/>
      <c r="Y24" s="1851"/>
      <c r="Z24" s="1849">
        <v>0.38300000000000001</v>
      </c>
      <c r="AA24" s="1850"/>
      <c r="AB24" s="1851"/>
      <c r="AC24" s="1849">
        <v>0.38200000000000001</v>
      </c>
      <c r="AD24" s="1850"/>
      <c r="AE24" s="1851"/>
      <c r="AF24" s="1849">
        <v>0.38500000000000001</v>
      </c>
      <c r="AG24" s="1850"/>
      <c r="AH24" s="1851"/>
      <c r="AI24" s="1849">
        <v>0.38500000000000001</v>
      </c>
      <c r="AJ24" s="1850"/>
      <c r="AK24" s="1851"/>
      <c r="AL24" s="1849">
        <v>0.39500000000000002</v>
      </c>
      <c r="AM24" s="1850"/>
      <c r="AN24" s="1851"/>
      <c r="AO24" s="1849">
        <v>0.39500000000000002</v>
      </c>
      <c r="AP24" s="1850"/>
      <c r="AQ24" s="1851"/>
      <c r="AR24" s="1849">
        <v>0.39500000000000002</v>
      </c>
      <c r="AS24" s="1850"/>
      <c r="AT24" s="1851"/>
      <c r="AU24" s="1849">
        <v>0.39</v>
      </c>
      <c r="AV24" s="1850"/>
      <c r="AW24" s="1851"/>
      <c r="AX24" s="1849">
        <v>0.39</v>
      </c>
      <c r="AY24" s="1850"/>
      <c r="AZ24" s="1851"/>
      <c r="BA24" s="1849">
        <v>0.39</v>
      </c>
      <c r="BB24" s="1850"/>
      <c r="BC24" s="1851"/>
      <c r="BD24" s="1849">
        <v>0.39500000000000002</v>
      </c>
      <c r="BE24" s="1850"/>
      <c r="BF24" s="1851"/>
      <c r="BG24" s="1849">
        <v>0.39</v>
      </c>
      <c r="BH24" s="1850"/>
      <c r="BI24" s="1851"/>
      <c r="BJ24" s="1849">
        <v>0.39</v>
      </c>
      <c r="BK24" s="1850"/>
      <c r="BL24" s="1851"/>
      <c r="BM24" s="1849">
        <v>0.39</v>
      </c>
      <c r="BN24" s="1850"/>
      <c r="BO24" s="1851"/>
      <c r="BP24" s="1849">
        <v>0.39</v>
      </c>
      <c r="BQ24" s="1850"/>
      <c r="BR24" s="1851"/>
      <c r="BS24" s="1849">
        <v>0.39</v>
      </c>
      <c r="BT24" s="1850"/>
      <c r="BU24" s="1851"/>
      <c r="BV24" s="1849">
        <v>0.39</v>
      </c>
      <c r="BW24" s="1850"/>
      <c r="BX24" s="1851"/>
      <c r="BY24" s="1849">
        <v>0.39500000000000002</v>
      </c>
      <c r="BZ24" s="1850"/>
      <c r="CA24" s="1851"/>
    </row>
    <row r="25" spans="1:79">
      <c r="A25" s="1813" t="s">
        <v>25</v>
      </c>
      <c r="B25" s="1707"/>
      <c r="C25" s="1708"/>
      <c r="D25" s="1711" t="s">
        <v>17</v>
      </c>
      <c r="E25" s="1712"/>
      <c r="F25" s="1712"/>
      <c r="G25" s="1789"/>
      <c r="H25" s="1456" t="s">
        <v>185</v>
      </c>
      <c r="I25" s="1455" t="s">
        <v>185</v>
      </c>
      <c r="J25" s="1454" t="s">
        <v>185</v>
      </c>
      <c r="K25" s="1456" t="s">
        <v>185</v>
      </c>
      <c r="L25" s="1455" t="s">
        <v>185</v>
      </c>
      <c r="M25" s="1454" t="s">
        <v>185</v>
      </c>
      <c r="N25" s="1456" t="s">
        <v>185</v>
      </c>
      <c r="O25" s="1455" t="s">
        <v>185</v>
      </c>
      <c r="P25" s="1454" t="s">
        <v>185</v>
      </c>
      <c r="Q25" s="1456" t="s">
        <v>185</v>
      </c>
      <c r="R25" s="1455" t="s">
        <v>185</v>
      </c>
      <c r="S25" s="1454" t="s">
        <v>185</v>
      </c>
      <c r="T25" s="1456" t="s">
        <v>185</v>
      </c>
      <c r="U25" s="1455" t="s">
        <v>185</v>
      </c>
      <c r="V25" s="1454" t="s">
        <v>185</v>
      </c>
      <c r="W25" s="1456" t="s">
        <v>185</v>
      </c>
      <c r="X25" s="1455" t="s">
        <v>185</v>
      </c>
      <c r="Y25" s="1454" t="s">
        <v>185</v>
      </c>
      <c r="Z25" s="1456" t="s">
        <v>185</v>
      </c>
      <c r="AA25" s="1455" t="s">
        <v>185</v>
      </c>
      <c r="AB25" s="1454" t="s">
        <v>185</v>
      </c>
      <c r="AC25" s="1456" t="s">
        <v>185</v>
      </c>
      <c r="AD25" s="1455" t="s">
        <v>185</v>
      </c>
      <c r="AE25" s="1454" t="s">
        <v>185</v>
      </c>
      <c r="AF25" s="1456" t="s">
        <v>185</v>
      </c>
      <c r="AG25" s="1455" t="s">
        <v>185</v>
      </c>
      <c r="AH25" s="1454" t="s">
        <v>185</v>
      </c>
      <c r="AI25" s="1456" t="s">
        <v>185</v>
      </c>
      <c r="AJ25" s="1455" t="s">
        <v>185</v>
      </c>
      <c r="AK25" s="1454" t="s">
        <v>185</v>
      </c>
      <c r="AL25" s="1456" t="s">
        <v>185</v>
      </c>
      <c r="AM25" s="1455" t="s">
        <v>185</v>
      </c>
      <c r="AN25" s="1454" t="s">
        <v>185</v>
      </c>
      <c r="AO25" s="1456" t="s">
        <v>185</v>
      </c>
      <c r="AP25" s="1455" t="s">
        <v>185</v>
      </c>
      <c r="AQ25" s="1454" t="s">
        <v>185</v>
      </c>
      <c r="AR25" s="1456" t="s">
        <v>185</v>
      </c>
      <c r="AS25" s="1455" t="s">
        <v>185</v>
      </c>
      <c r="AT25" s="1454" t="s">
        <v>185</v>
      </c>
      <c r="AU25" s="1456" t="s">
        <v>185</v>
      </c>
      <c r="AV25" s="1455" t="s">
        <v>185</v>
      </c>
      <c r="AW25" s="1454" t="s">
        <v>185</v>
      </c>
      <c r="AX25" s="1456" t="s">
        <v>185</v>
      </c>
      <c r="AY25" s="1455" t="s">
        <v>185</v>
      </c>
      <c r="AZ25" s="1454" t="s">
        <v>185</v>
      </c>
      <c r="BA25" s="1456" t="s">
        <v>185</v>
      </c>
      <c r="BB25" s="1455" t="s">
        <v>185</v>
      </c>
      <c r="BC25" s="1454" t="s">
        <v>185</v>
      </c>
      <c r="BD25" s="1456" t="s">
        <v>185</v>
      </c>
      <c r="BE25" s="1455" t="s">
        <v>185</v>
      </c>
      <c r="BF25" s="1454" t="s">
        <v>185</v>
      </c>
      <c r="BG25" s="1456" t="s">
        <v>185</v>
      </c>
      <c r="BH25" s="1455" t="s">
        <v>185</v>
      </c>
      <c r="BI25" s="1454" t="s">
        <v>185</v>
      </c>
      <c r="BJ25" s="1456" t="s">
        <v>185</v>
      </c>
      <c r="BK25" s="1455" t="s">
        <v>185</v>
      </c>
      <c r="BL25" s="1454" t="s">
        <v>185</v>
      </c>
      <c r="BM25" s="1456" t="s">
        <v>185</v>
      </c>
      <c r="BN25" s="1455" t="s">
        <v>185</v>
      </c>
      <c r="BO25" s="1454" t="s">
        <v>185</v>
      </c>
      <c r="BP25" s="1456" t="s">
        <v>185</v>
      </c>
      <c r="BQ25" s="1455" t="s">
        <v>185</v>
      </c>
      <c r="BR25" s="1454" t="s">
        <v>185</v>
      </c>
      <c r="BS25" s="1456" t="s">
        <v>185</v>
      </c>
      <c r="BT25" s="1455" t="s">
        <v>185</v>
      </c>
      <c r="BU25" s="1454" t="s">
        <v>185</v>
      </c>
      <c r="BV25" s="1456" t="s">
        <v>185</v>
      </c>
      <c r="BW25" s="1455" t="s">
        <v>185</v>
      </c>
      <c r="BX25" s="1454" t="s">
        <v>185</v>
      </c>
      <c r="BY25" s="1456" t="s">
        <v>185</v>
      </c>
      <c r="BZ25" s="1455" t="s">
        <v>185</v>
      </c>
      <c r="CA25" s="1454" t="s">
        <v>185</v>
      </c>
    </row>
    <row r="26" spans="1:79" ht="13.8" thickBot="1">
      <c r="A26" s="1816"/>
      <c r="B26" s="1709"/>
      <c r="C26" s="1710"/>
      <c r="D26" s="1713" t="s">
        <v>19</v>
      </c>
      <c r="E26" s="1714"/>
      <c r="F26" s="1714"/>
      <c r="G26" s="1790"/>
      <c r="H26" s="1396">
        <v>733.1</v>
      </c>
      <c r="I26" s="1395">
        <v>9.1570599999999995</v>
      </c>
      <c r="J26" s="1394">
        <v>9.121027999999999</v>
      </c>
      <c r="K26" s="1396">
        <v>722.57999999999993</v>
      </c>
      <c r="L26" s="1395">
        <v>9.0258800000000008</v>
      </c>
      <c r="M26" s="1394">
        <v>8.9895600000000009</v>
      </c>
      <c r="N26" s="1396">
        <v>728.8</v>
      </c>
      <c r="O26" s="1395">
        <v>9.0905559999999994</v>
      </c>
      <c r="P26" s="1394">
        <v>9.0544279999999979</v>
      </c>
      <c r="Q26" s="1396">
        <v>773.63</v>
      </c>
      <c r="R26" s="1395">
        <v>9.6488599999999991</v>
      </c>
      <c r="S26" s="1394">
        <v>9.6128600000000013</v>
      </c>
      <c r="T26" s="1396">
        <v>883.7</v>
      </c>
      <c r="U26" s="1395">
        <v>11.004364000000002</v>
      </c>
      <c r="V26" s="1394">
        <v>10.967660000000002</v>
      </c>
      <c r="W26" s="1396">
        <v>997.43000000000006</v>
      </c>
      <c r="X26" s="1395">
        <v>12.411576</v>
      </c>
      <c r="Y26" s="1394">
        <v>12.375192</v>
      </c>
      <c r="Z26" s="1396">
        <v>1051.82</v>
      </c>
      <c r="AA26" s="1395">
        <v>13.075792</v>
      </c>
      <c r="AB26" s="1394">
        <v>13.038928</v>
      </c>
      <c r="AC26" s="1396">
        <v>1073.5999999999999</v>
      </c>
      <c r="AD26" s="1395">
        <v>13.309215999999999</v>
      </c>
      <c r="AE26" s="1394">
        <v>13.273567999999999</v>
      </c>
      <c r="AF26" s="1396">
        <v>1095.0999999999999</v>
      </c>
      <c r="AG26" s="1395">
        <v>13.616003999999998</v>
      </c>
      <c r="AH26" s="1394">
        <v>13.584067999999998</v>
      </c>
      <c r="AI26" s="1396">
        <v>1097.79</v>
      </c>
      <c r="AJ26" s="1395">
        <v>13.662376</v>
      </c>
      <c r="AK26" s="1394">
        <v>13.630663999999999</v>
      </c>
      <c r="AL26" s="1396">
        <v>1103.8</v>
      </c>
      <c r="AM26" s="1395">
        <v>13.751947999999999</v>
      </c>
      <c r="AN26" s="1394">
        <v>13.717932000000001</v>
      </c>
      <c r="AO26" s="1396">
        <v>1081.46</v>
      </c>
      <c r="AP26" s="1395">
        <v>13.473176</v>
      </c>
      <c r="AQ26" s="1394">
        <v>13.436664</v>
      </c>
      <c r="AR26" s="1396">
        <v>1082.02</v>
      </c>
      <c r="AS26" s="1395">
        <v>13.474608</v>
      </c>
      <c r="AT26" s="1394">
        <v>13.438032</v>
      </c>
      <c r="AU26" s="1396">
        <v>1112.1099999999999</v>
      </c>
      <c r="AV26" s="1395">
        <v>13.857083999999999</v>
      </c>
      <c r="AW26" s="1394">
        <v>13.819931999999998</v>
      </c>
      <c r="AX26" s="1396">
        <v>1161.47</v>
      </c>
      <c r="AY26" s="1395">
        <v>14.407311999999997</v>
      </c>
      <c r="AZ26" s="1394">
        <v>14.368559999999999</v>
      </c>
      <c r="BA26" s="1396">
        <v>1177.22</v>
      </c>
      <c r="BB26" s="1395">
        <v>14.616368000000001</v>
      </c>
      <c r="BC26" s="1394">
        <v>14.57816</v>
      </c>
      <c r="BD26" s="1396">
        <v>1197.46</v>
      </c>
      <c r="BE26" s="1395">
        <v>14.884772</v>
      </c>
      <c r="BF26" s="1394">
        <v>14.846596000000002</v>
      </c>
      <c r="BG26" s="1396">
        <v>1165.83</v>
      </c>
      <c r="BH26" s="1395">
        <v>14.894472</v>
      </c>
      <c r="BI26" s="1394">
        <v>14.856392</v>
      </c>
      <c r="BJ26" s="1396">
        <v>1141.3399999999999</v>
      </c>
      <c r="BK26" s="1395">
        <v>14.64742</v>
      </c>
      <c r="BL26" s="1394">
        <v>14.608796</v>
      </c>
      <c r="BM26" s="1396">
        <v>1123.8</v>
      </c>
      <c r="BN26" s="1395">
        <v>13.983960000000002</v>
      </c>
      <c r="BO26" s="1394">
        <v>13.94556</v>
      </c>
      <c r="BP26" s="1396">
        <v>1011.79</v>
      </c>
      <c r="BQ26" s="1395">
        <v>12.596727999999999</v>
      </c>
      <c r="BR26" s="1394">
        <v>12.558296</v>
      </c>
      <c r="BS26" s="1396">
        <v>914.71</v>
      </c>
      <c r="BT26" s="1395">
        <v>11.38908</v>
      </c>
      <c r="BU26" s="1394">
        <v>11.351096000000002</v>
      </c>
      <c r="BV26" s="1396">
        <v>842.34999999999991</v>
      </c>
      <c r="BW26" s="1395">
        <v>10.505383999999999</v>
      </c>
      <c r="BX26" s="1394">
        <v>10.467496000000001</v>
      </c>
      <c r="BY26" s="1396">
        <v>786.6400000000001</v>
      </c>
      <c r="BZ26" s="1395">
        <v>9.8350320000000018</v>
      </c>
      <c r="CA26" s="1394">
        <v>9.7974960000000024</v>
      </c>
    </row>
    <row r="27" spans="1:79" s="1253" customFormat="1" ht="12.75" customHeight="1">
      <c r="A27" s="1220" t="s">
        <v>450</v>
      </c>
      <c r="B27" s="1219"/>
      <c r="C27" s="1342">
        <f>(I8+L8+O8+R8+U8+X8+AA8+AD8+AG8+AJ8+AM8+AP8+AS8+AV8+AY8+BB8+BE8+BH8+BK8+BN8+BQ8+BT8+BW8+BZ8)/SQRT((I8+L8+O8+R8+U8+X8+AA8+AD8+AG8+AJ8+AM8+AP8+AS8+AV8+AY8+BB8+BE8+BH8+BK8+BN8+BQ8+BT8+BW8+BZ8)^2+(J8+M8+P8+S8+V8+Y8+AB8+AE8+AH8+AK8+AN8+AQ8+AT8+AW8+BC8+AZ8+BF8+BI8+BL8+BO8+BR8+BU8+BX8+CA8)^2)</f>
        <v>0.70782711109141638</v>
      </c>
      <c r="D27" s="1217" t="s">
        <v>402</v>
      </c>
      <c r="E27" s="1880">
        <f>(J8+M8+P8+S8+V8+Y8+AB8+AE8+AH8+AK8+AN8+AQ8+AT8+AW8+BC8+AZ8+BF8+BI8+BL8+BO8+BR8+BU8+BX8+CA8)/(I8+L8+O8+R8+U8+X8+AA8+AD8+AG8+AJ8+AM8+AP8+AS8+AV8+AY8+BB8+BE8+BH8+BK8+BN8+BQ8+BT8+BW8+BZ8)</f>
        <v>0.99796363499486884</v>
      </c>
      <c r="F27" s="1880"/>
      <c r="G27" s="1254"/>
      <c r="H27" s="1220"/>
      <c r="I27" s="1390"/>
      <c r="J27" s="1391"/>
      <c r="K27" s="1219"/>
      <c r="L27" s="1390"/>
      <c r="M27" s="1217"/>
      <c r="N27" s="1220"/>
      <c r="O27" s="1390"/>
      <c r="P27" s="1391"/>
      <c r="Q27" s="1219"/>
      <c r="R27" s="1390"/>
      <c r="S27" s="1217"/>
      <c r="T27" s="1220"/>
      <c r="U27" s="1390"/>
      <c r="V27" s="1391"/>
      <c r="W27" s="1220"/>
      <c r="X27" s="1390"/>
      <c r="Y27" s="1391"/>
      <c r="Z27" s="1219"/>
      <c r="AA27" s="1390"/>
      <c r="AB27" s="1217"/>
      <c r="AC27" s="1890"/>
      <c r="AD27" s="1880"/>
      <c r="AE27" s="1340"/>
      <c r="AF27" s="1880"/>
      <c r="AG27" s="1880"/>
      <c r="AH27" s="1254"/>
      <c r="AI27" s="1890"/>
      <c r="AJ27" s="1880"/>
      <c r="AK27" s="1340"/>
      <c r="AL27" s="1890"/>
      <c r="AM27" s="1880"/>
      <c r="AN27" s="1340"/>
      <c r="AO27" s="1880"/>
      <c r="AP27" s="1880"/>
      <c r="AQ27" s="1340"/>
      <c r="AR27" s="1890"/>
      <c r="AS27" s="1880"/>
      <c r="AT27" s="1340"/>
      <c r="AU27" s="1880"/>
      <c r="AV27" s="1880"/>
      <c r="AW27" s="1254"/>
      <c r="AX27" s="1890"/>
      <c r="AY27" s="1880"/>
      <c r="AZ27" s="1340"/>
      <c r="BA27" s="1341"/>
      <c r="BB27" s="1254"/>
      <c r="BC27" s="1340"/>
      <c r="BD27" s="1254"/>
      <c r="BE27" s="1254"/>
      <c r="BF27" s="1254"/>
      <c r="BG27" s="1341"/>
      <c r="BH27" s="1254"/>
      <c r="BI27" s="1340"/>
      <c r="BJ27" s="1254"/>
      <c r="BK27" s="1254"/>
      <c r="BL27" s="1254"/>
      <c r="BM27" s="1341"/>
      <c r="BN27" s="1254"/>
      <c r="BO27" s="1340"/>
      <c r="BP27" s="1341"/>
      <c r="BQ27" s="1254"/>
      <c r="BR27" s="1340"/>
      <c r="BS27" s="1254"/>
      <c r="BT27" s="1254"/>
      <c r="BU27" s="1254"/>
      <c r="BV27" s="1341"/>
      <c r="BW27" s="1254"/>
      <c r="BX27" s="1340"/>
      <c r="BY27" s="1341"/>
      <c r="BZ27" s="1254"/>
      <c r="CA27" s="1340"/>
    </row>
    <row r="28" spans="1:79" s="1253" customFormat="1" ht="13.5" customHeight="1" thickBot="1">
      <c r="A28" s="1216" t="s">
        <v>449</v>
      </c>
      <c r="B28" s="1247"/>
      <c r="C28" s="1339">
        <f>(I15+L15+O15+R15+U15+X15+AA15+AD15+AG15+AJ15+AM15+AP15+AS15+AV15+AY15+BB15+BE15+BH15+BK15+BN15+BQ15+BT15+BW15+BZ15)/SQRT((I15+L15+O15+R15+U15+X15+AA15+AD15+AG15+AJ15+AM15+AP15+AS15+AV15+AY15+BB15+BE15+BH15+BK15+BN15+BQ15+BT15+BW15+BZ15)^2+(J15+M15+P15+S15+V15+Y15+AB15+AE15+AH15+AK15+AN15+AQ15+AT15+AW15+BC15+AZ15+BF15+BI15+BL15+BO15+BR15+BU15+BX15+CA15)^2)</f>
        <v>0.70856162022749813</v>
      </c>
      <c r="D28" s="1213" t="s">
        <v>402</v>
      </c>
      <c r="E28" s="1881">
        <f>(J15+M15+P15+S15+V15+Y15+AB15+AE15+AH15+AK15+AN15+AQ15+AT15+AW15+BC15+AZ15+BF15+BI15+BL15+BO15+BR15+BU15+BX15+CA15)/(I15+L15+O15+R15+U15+X15+AA15+AD15+AG15+AJ15+AM15+AP15+AS15+AV15+AY15+BB15+BE15+BH15+BK15+BN15+BQ15+BT15+BW15+BZ15)</f>
        <v>0.99588930949769017</v>
      </c>
      <c r="F28" s="1881"/>
      <c r="G28" s="1247"/>
      <c r="H28" s="1216"/>
      <c r="I28" s="1385"/>
      <c r="J28" s="1386"/>
      <c r="K28" s="1215"/>
      <c r="L28" s="1385"/>
      <c r="M28" s="1338"/>
      <c r="N28" s="1216"/>
      <c r="O28" s="1385"/>
      <c r="P28" s="1386"/>
      <c r="Q28" s="1215"/>
      <c r="R28" s="1385"/>
      <c r="S28" s="1338"/>
      <c r="T28" s="1216"/>
      <c r="U28" s="1385"/>
      <c r="V28" s="1386"/>
      <c r="W28" s="1216"/>
      <c r="X28" s="1385"/>
      <c r="Y28" s="1386"/>
      <c r="Z28" s="1215"/>
      <c r="AA28" s="1385"/>
      <c r="AB28" s="1338"/>
      <c r="AC28" s="1384"/>
      <c r="AD28" s="1383"/>
      <c r="AE28" s="1032"/>
      <c r="AF28" s="1383"/>
      <c r="AG28" s="1383"/>
      <c r="AH28" s="1247"/>
      <c r="AI28" s="1384"/>
      <c r="AJ28" s="1383"/>
      <c r="AK28" s="1032"/>
      <c r="AL28" s="1384"/>
      <c r="AM28" s="1383"/>
      <c r="AN28" s="1032"/>
      <c r="AO28" s="1383"/>
      <c r="AP28" s="1383"/>
      <c r="AQ28" s="1032"/>
      <c r="AR28" s="1384"/>
      <c r="AS28" s="1383"/>
      <c r="AT28" s="1032"/>
      <c r="AU28" s="1383"/>
      <c r="AV28" s="1383"/>
      <c r="AW28" s="1247"/>
      <c r="AX28" s="1384"/>
      <c r="AY28" s="1383"/>
      <c r="AZ28" s="1032"/>
      <c r="BA28" s="1337"/>
      <c r="BB28" s="1247"/>
      <c r="BC28" s="1032"/>
      <c r="BD28" s="1247"/>
      <c r="BE28" s="1247"/>
      <c r="BF28" s="1247"/>
      <c r="BG28" s="1337"/>
      <c r="BH28" s="1247"/>
      <c r="BI28" s="1032"/>
      <c r="BJ28" s="1247"/>
      <c r="BK28" s="1247"/>
      <c r="BL28" s="1247"/>
      <c r="BM28" s="1337"/>
      <c r="BN28" s="1247"/>
      <c r="BO28" s="1032"/>
      <c r="BP28" s="1337"/>
      <c r="BQ28" s="1247"/>
      <c r="BR28" s="1032"/>
      <c r="BS28" s="1247"/>
      <c r="BT28" s="1247"/>
      <c r="BU28" s="1247"/>
      <c r="BV28" s="1337"/>
      <c r="BW28" s="1247"/>
      <c r="BX28" s="1032"/>
      <c r="BY28" s="1337"/>
      <c r="BZ28" s="1247"/>
      <c r="CA28" s="1032"/>
    </row>
    <row r="29" spans="1:79" s="1046" customFormat="1">
      <c r="A29" s="1717" t="s">
        <v>28</v>
      </c>
      <c r="B29" s="1718"/>
      <c r="C29" s="1719"/>
      <c r="D29" s="1720" t="s">
        <v>29</v>
      </c>
      <c r="E29" s="1721"/>
      <c r="F29" s="1722" t="s">
        <v>30</v>
      </c>
      <c r="G29" s="1723"/>
      <c r="H29" s="1087" t="s">
        <v>9</v>
      </c>
      <c r="I29" s="1086" t="s">
        <v>10</v>
      </c>
      <c r="J29" s="1085" t="s">
        <v>11</v>
      </c>
      <c r="K29" s="1087" t="s">
        <v>9</v>
      </c>
      <c r="L29" s="1086" t="s">
        <v>10</v>
      </c>
      <c r="M29" s="1085" t="s">
        <v>11</v>
      </c>
      <c r="N29" s="1087" t="s">
        <v>9</v>
      </c>
      <c r="O29" s="1086" t="s">
        <v>10</v>
      </c>
      <c r="P29" s="1085" t="s">
        <v>11</v>
      </c>
      <c r="Q29" s="1087" t="s">
        <v>9</v>
      </c>
      <c r="R29" s="1086" t="s">
        <v>10</v>
      </c>
      <c r="S29" s="1085" t="s">
        <v>11</v>
      </c>
      <c r="T29" s="1087" t="s">
        <v>9</v>
      </c>
      <c r="U29" s="1086" t="s">
        <v>10</v>
      </c>
      <c r="V29" s="1085" t="s">
        <v>11</v>
      </c>
      <c r="W29" s="1087" t="s">
        <v>9</v>
      </c>
      <c r="X29" s="1086" t="s">
        <v>10</v>
      </c>
      <c r="Y29" s="1085" t="s">
        <v>11</v>
      </c>
      <c r="Z29" s="1087" t="s">
        <v>9</v>
      </c>
      <c r="AA29" s="1086" t="s">
        <v>10</v>
      </c>
      <c r="AB29" s="1085" t="s">
        <v>11</v>
      </c>
      <c r="AC29" s="1087" t="s">
        <v>9</v>
      </c>
      <c r="AD29" s="1086" t="s">
        <v>10</v>
      </c>
      <c r="AE29" s="1085" t="s">
        <v>11</v>
      </c>
      <c r="AF29" s="1087" t="s">
        <v>9</v>
      </c>
      <c r="AG29" s="1086" t="s">
        <v>10</v>
      </c>
      <c r="AH29" s="1085" t="s">
        <v>11</v>
      </c>
      <c r="AI29" s="1087" t="s">
        <v>9</v>
      </c>
      <c r="AJ29" s="1086" t="s">
        <v>10</v>
      </c>
      <c r="AK29" s="1085" t="s">
        <v>11</v>
      </c>
      <c r="AL29" s="1087" t="s">
        <v>9</v>
      </c>
      <c r="AM29" s="1086" t="s">
        <v>10</v>
      </c>
      <c r="AN29" s="1085" t="s">
        <v>11</v>
      </c>
      <c r="AO29" s="1087" t="s">
        <v>9</v>
      </c>
      <c r="AP29" s="1086" t="s">
        <v>10</v>
      </c>
      <c r="AQ29" s="1085" t="s">
        <v>11</v>
      </c>
      <c r="AR29" s="1087" t="s">
        <v>9</v>
      </c>
      <c r="AS29" s="1086" t="s">
        <v>10</v>
      </c>
      <c r="AT29" s="1085" t="s">
        <v>11</v>
      </c>
      <c r="AU29" s="1087" t="s">
        <v>9</v>
      </c>
      <c r="AV29" s="1086" t="s">
        <v>10</v>
      </c>
      <c r="AW29" s="1085" t="s">
        <v>11</v>
      </c>
      <c r="AX29" s="1087" t="s">
        <v>9</v>
      </c>
      <c r="AY29" s="1086" t="s">
        <v>10</v>
      </c>
      <c r="AZ29" s="1085" t="s">
        <v>11</v>
      </c>
      <c r="BA29" s="1087" t="s">
        <v>9</v>
      </c>
      <c r="BB29" s="1086" t="s">
        <v>10</v>
      </c>
      <c r="BC29" s="1085" t="s">
        <v>11</v>
      </c>
      <c r="BD29" s="1087" t="s">
        <v>9</v>
      </c>
      <c r="BE29" s="1086" t="s">
        <v>10</v>
      </c>
      <c r="BF29" s="1085" t="s">
        <v>11</v>
      </c>
      <c r="BG29" s="1087" t="s">
        <v>9</v>
      </c>
      <c r="BH29" s="1086" t="s">
        <v>10</v>
      </c>
      <c r="BI29" s="1085" t="s">
        <v>11</v>
      </c>
      <c r="BJ29" s="1087" t="s">
        <v>9</v>
      </c>
      <c r="BK29" s="1086" t="s">
        <v>10</v>
      </c>
      <c r="BL29" s="1085" t="s">
        <v>11</v>
      </c>
      <c r="BM29" s="1087" t="s">
        <v>9</v>
      </c>
      <c r="BN29" s="1086" t="s">
        <v>10</v>
      </c>
      <c r="BO29" s="1085" t="s">
        <v>11</v>
      </c>
      <c r="BP29" s="1087" t="s">
        <v>9</v>
      </c>
      <c r="BQ29" s="1086" t="s">
        <v>10</v>
      </c>
      <c r="BR29" s="1085" t="s">
        <v>11</v>
      </c>
      <c r="BS29" s="1087" t="s">
        <v>9</v>
      </c>
      <c r="BT29" s="1086" t="s">
        <v>10</v>
      </c>
      <c r="BU29" s="1085" t="s">
        <v>11</v>
      </c>
      <c r="BV29" s="1087" t="s">
        <v>9</v>
      </c>
      <c r="BW29" s="1086" t="s">
        <v>10</v>
      </c>
      <c r="BX29" s="1085" t="s">
        <v>11</v>
      </c>
      <c r="BY29" s="1087" t="s">
        <v>9</v>
      </c>
      <c r="BZ29" s="1086" t="s">
        <v>10</v>
      </c>
      <c r="CA29" s="1085" t="s">
        <v>11</v>
      </c>
    </row>
    <row r="30" spans="1:79" s="1046" customFormat="1" ht="13.8" thickBot="1">
      <c r="A30" s="1917" t="s">
        <v>394</v>
      </c>
      <c r="B30" s="1705"/>
      <c r="C30" s="1706"/>
      <c r="D30" s="1084" t="s">
        <v>32</v>
      </c>
      <c r="E30" s="1084" t="s">
        <v>33</v>
      </c>
      <c r="F30" s="1084" t="s">
        <v>32</v>
      </c>
      <c r="G30" s="1083" t="s">
        <v>33</v>
      </c>
      <c r="H30" s="1082" t="s">
        <v>14</v>
      </c>
      <c r="I30" s="1081" t="s">
        <v>15</v>
      </c>
      <c r="J30" s="1080" t="s">
        <v>70</v>
      </c>
      <c r="K30" s="1082" t="s">
        <v>14</v>
      </c>
      <c r="L30" s="1081" t="s">
        <v>15</v>
      </c>
      <c r="M30" s="1080" t="s">
        <v>70</v>
      </c>
      <c r="N30" s="1082" t="s">
        <v>14</v>
      </c>
      <c r="O30" s="1081" t="s">
        <v>15</v>
      </c>
      <c r="P30" s="1080" t="s">
        <v>70</v>
      </c>
      <c r="Q30" s="1082" t="s">
        <v>14</v>
      </c>
      <c r="R30" s="1081" t="s">
        <v>15</v>
      </c>
      <c r="S30" s="1080" t="s">
        <v>70</v>
      </c>
      <c r="T30" s="1082" t="s">
        <v>14</v>
      </c>
      <c r="U30" s="1081" t="s">
        <v>15</v>
      </c>
      <c r="V30" s="1080" t="s">
        <v>70</v>
      </c>
      <c r="W30" s="1082" t="s">
        <v>14</v>
      </c>
      <c r="X30" s="1081" t="s">
        <v>15</v>
      </c>
      <c r="Y30" s="1080" t="s">
        <v>70</v>
      </c>
      <c r="Z30" s="1082" t="s">
        <v>14</v>
      </c>
      <c r="AA30" s="1081" t="s">
        <v>15</v>
      </c>
      <c r="AB30" s="1080" t="s">
        <v>70</v>
      </c>
      <c r="AC30" s="1082" t="s">
        <v>14</v>
      </c>
      <c r="AD30" s="1081" t="s">
        <v>15</v>
      </c>
      <c r="AE30" s="1080" t="s">
        <v>70</v>
      </c>
      <c r="AF30" s="1082" t="s">
        <v>14</v>
      </c>
      <c r="AG30" s="1081" t="s">
        <v>15</v>
      </c>
      <c r="AH30" s="1080" t="s">
        <v>70</v>
      </c>
      <c r="AI30" s="1082" t="s">
        <v>14</v>
      </c>
      <c r="AJ30" s="1081" t="s">
        <v>15</v>
      </c>
      <c r="AK30" s="1080" t="s">
        <v>70</v>
      </c>
      <c r="AL30" s="1082" t="s">
        <v>14</v>
      </c>
      <c r="AM30" s="1081" t="s">
        <v>15</v>
      </c>
      <c r="AN30" s="1080" t="s">
        <v>70</v>
      </c>
      <c r="AO30" s="1082" t="s">
        <v>14</v>
      </c>
      <c r="AP30" s="1081" t="s">
        <v>15</v>
      </c>
      <c r="AQ30" s="1080" t="s">
        <v>70</v>
      </c>
      <c r="AR30" s="1082" t="s">
        <v>14</v>
      </c>
      <c r="AS30" s="1081" t="s">
        <v>15</v>
      </c>
      <c r="AT30" s="1080" t="s">
        <v>70</v>
      </c>
      <c r="AU30" s="1082" t="s">
        <v>14</v>
      </c>
      <c r="AV30" s="1081" t="s">
        <v>15</v>
      </c>
      <c r="AW30" s="1080" t="s">
        <v>70</v>
      </c>
      <c r="AX30" s="1082" t="s">
        <v>14</v>
      </c>
      <c r="AY30" s="1081" t="s">
        <v>15</v>
      </c>
      <c r="AZ30" s="1080" t="s">
        <v>70</v>
      </c>
      <c r="BA30" s="1082" t="s">
        <v>14</v>
      </c>
      <c r="BB30" s="1081" t="s">
        <v>15</v>
      </c>
      <c r="BC30" s="1080" t="s">
        <v>70</v>
      </c>
      <c r="BD30" s="1082" t="s">
        <v>14</v>
      </c>
      <c r="BE30" s="1081" t="s">
        <v>15</v>
      </c>
      <c r="BF30" s="1080" t="s">
        <v>70</v>
      </c>
      <c r="BG30" s="1082" t="s">
        <v>14</v>
      </c>
      <c r="BH30" s="1081" t="s">
        <v>15</v>
      </c>
      <c r="BI30" s="1080" t="s">
        <v>70</v>
      </c>
      <c r="BJ30" s="1082" t="s">
        <v>14</v>
      </c>
      <c r="BK30" s="1081" t="s">
        <v>15</v>
      </c>
      <c r="BL30" s="1080" t="s">
        <v>70</v>
      </c>
      <c r="BM30" s="1082" t="s">
        <v>14</v>
      </c>
      <c r="BN30" s="1081" t="s">
        <v>15</v>
      </c>
      <c r="BO30" s="1080" t="s">
        <v>70</v>
      </c>
      <c r="BP30" s="1082" t="s">
        <v>14</v>
      </c>
      <c r="BQ30" s="1081" t="s">
        <v>15</v>
      </c>
      <c r="BR30" s="1080" t="s">
        <v>70</v>
      </c>
      <c r="BS30" s="1082" t="s">
        <v>14</v>
      </c>
      <c r="BT30" s="1081" t="s">
        <v>15</v>
      </c>
      <c r="BU30" s="1080" t="s">
        <v>70</v>
      </c>
      <c r="BV30" s="1082" t="s">
        <v>14</v>
      </c>
      <c r="BW30" s="1081" t="s">
        <v>15</v>
      </c>
      <c r="BX30" s="1080" t="s">
        <v>70</v>
      </c>
      <c r="BY30" s="1082" t="s">
        <v>14</v>
      </c>
      <c r="BZ30" s="1081" t="s">
        <v>15</v>
      </c>
      <c r="CA30" s="1080" t="s">
        <v>70</v>
      </c>
    </row>
    <row r="31" spans="1:79" s="1227" customFormat="1" ht="13.5" customHeight="1">
      <c r="A31" s="1918" t="s">
        <v>419</v>
      </c>
      <c r="B31" s="1919"/>
      <c r="C31" s="1920"/>
      <c r="D31" s="1496"/>
      <c r="E31" s="1495"/>
      <c r="F31" s="1494"/>
      <c r="G31" s="1493"/>
      <c r="H31" s="1492">
        <f t="shared" ref="H31:AM31" si="0">SUM(H32:H39)</f>
        <v>403.75000000000006</v>
      </c>
      <c r="I31" s="1491">
        <f t="shared" si="0"/>
        <v>5.0489000000000006</v>
      </c>
      <c r="J31" s="1490">
        <f t="shared" si="0"/>
        <v>5.0489000000000006</v>
      </c>
      <c r="K31" s="1492">
        <f t="shared" si="0"/>
        <v>396.35</v>
      </c>
      <c r="L31" s="1491">
        <f t="shared" si="0"/>
        <v>4.9561999999999999</v>
      </c>
      <c r="M31" s="1490">
        <f t="shared" si="0"/>
        <v>4.9561999999999999</v>
      </c>
      <c r="N31" s="1492">
        <f t="shared" si="0"/>
        <v>402.1</v>
      </c>
      <c r="O31" s="1491">
        <f t="shared" si="0"/>
        <v>5.0232999999999999</v>
      </c>
      <c r="P31" s="1490">
        <f t="shared" si="0"/>
        <v>5.0232999999999999</v>
      </c>
      <c r="Q31" s="1492">
        <f t="shared" si="0"/>
        <v>429.99</v>
      </c>
      <c r="R31" s="1491">
        <f t="shared" si="0"/>
        <v>5.3717000000000006</v>
      </c>
      <c r="S31" s="1490">
        <f t="shared" si="0"/>
        <v>5.3717000000000006</v>
      </c>
      <c r="T31" s="1492">
        <f t="shared" si="0"/>
        <v>496.43</v>
      </c>
      <c r="U31" s="1491">
        <f t="shared" si="0"/>
        <v>6.1955000000000009</v>
      </c>
      <c r="V31" s="1490">
        <f t="shared" si="0"/>
        <v>6.1955000000000009</v>
      </c>
      <c r="W31" s="1492">
        <f t="shared" si="0"/>
        <v>562.9000000000002</v>
      </c>
      <c r="X31" s="1491">
        <f t="shared" si="0"/>
        <v>7.0181999999999993</v>
      </c>
      <c r="Y31" s="1490">
        <f t="shared" si="0"/>
        <v>7.0181999999999993</v>
      </c>
      <c r="Z31" s="1492">
        <f t="shared" si="0"/>
        <v>588.35</v>
      </c>
      <c r="AA31" s="1491">
        <f t="shared" si="0"/>
        <v>7.3353999999999999</v>
      </c>
      <c r="AB31" s="1490">
        <f t="shared" si="0"/>
        <v>7.3353999999999999</v>
      </c>
      <c r="AC31" s="1492">
        <f t="shared" si="0"/>
        <v>608.85</v>
      </c>
      <c r="AD31" s="1491">
        <f t="shared" si="0"/>
        <v>7.553799999999999</v>
      </c>
      <c r="AE31" s="1490">
        <f t="shared" si="0"/>
        <v>7.553799999999999</v>
      </c>
      <c r="AF31" s="1492">
        <f t="shared" si="0"/>
        <v>625.89</v>
      </c>
      <c r="AG31" s="1491">
        <f t="shared" si="0"/>
        <v>7.7958999999999987</v>
      </c>
      <c r="AH31" s="1490">
        <f t="shared" si="0"/>
        <v>7.7958999999999987</v>
      </c>
      <c r="AI31" s="1492">
        <f t="shared" si="0"/>
        <v>623.91</v>
      </c>
      <c r="AJ31" s="1491">
        <f t="shared" si="0"/>
        <v>7.7789999999999999</v>
      </c>
      <c r="AK31" s="1490">
        <f t="shared" si="0"/>
        <v>7.7789999999999999</v>
      </c>
      <c r="AL31" s="1492">
        <f t="shared" si="0"/>
        <v>629.5</v>
      </c>
      <c r="AM31" s="1491">
        <f t="shared" si="0"/>
        <v>7.8560999999999996</v>
      </c>
      <c r="AN31" s="1490">
        <f t="shared" ref="AN31:BS31" si="1">SUM(AN32:AN39)</f>
        <v>7.8560999999999996</v>
      </c>
      <c r="AO31" s="1492">
        <f t="shared" si="1"/>
        <v>614.54000000000008</v>
      </c>
      <c r="AP31" s="1491">
        <f t="shared" si="1"/>
        <v>7.6620000000000008</v>
      </c>
      <c r="AQ31" s="1490">
        <f t="shared" si="1"/>
        <v>7.6620000000000008</v>
      </c>
      <c r="AR31" s="1492">
        <f t="shared" si="1"/>
        <v>615.65999999999985</v>
      </c>
      <c r="AS31" s="1491">
        <f t="shared" si="1"/>
        <v>7.6760000000000002</v>
      </c>
      <c r="AT31" s="1490">
        <f t="shared" si="1"/>
        <v>7.6760000000000002</v>
      </c>
      <c r="AU31" s="1492">
        <f t="shared" si="1"/>
        <v>635.19999999999993</v>
      </c>
      <c r="AV31" s="1491">
        <f t="shared" si="1"/>
        <v>7.9272999999999989</v>
      </c>
      <c r="AW31" s="1490">
        <f t="shared" si="1"/>
        <v>7.9272999999999989</v>
      </c>
      <c r="AX31" s="1492">
        <f t="shared" si="1"/>
        <v>668.2</v>
      </c>
      <c r="AY31" s="1491">
        <f t="shared" si="1"/>
        <v>8.2981999999999996</v>
      </c>
      <c r="AZ31" s="1490">
        <f t="shared" si="1"/>
        <v>8.2981999999999996</v>
      </c>
      <c r="BA31" s="1492">
        <f t="shared" si="1"/>
        <v>674.36999999999989</v>
      </c>
      <c r="BB31" s="1491">
        <f t="shared" si="1"/>
        <v>8.3834</v>
      </c>
      <c r="BC31" s="1490">
        <f t="shared" si="1"/>
        <v>8.3834</v>
      </c>
      <c r="BD31" s="1492">
        <f t="shared" si="1"/>
        <v>691.64999999999986</v>
      </c>
      <c r="BE31" s="1491">
        <f t="shared" si="1"/>
        <v>8.6149000000000004</v>
      </c>
      <c r="BF31" s="1490">
        <f t="shared" si="1"/>
        <v>8.6149000000000004</v>
      </c>
      <c r="BG31" s="1492">
        <f t="shared" si="1"/>
        <v>695.18999999999994</v>
      </c>
      <c r="BH31" s="1491">
        <f t="shared" si="1"/>
        <v>8.650599999999999</v>
      </c>
      <c r="BI31" s="1490">
        <f t="shared" si="1"/>
        <v>8.650599999999999</v>
      </c>
      <c r="BJ31" s="1492">
        <f t="shared" si="1"/>
        <v>679.96</v>
      </c>
      <c r="BK31" s="1491">
        <f t="shared" si="1"/>
        <v>8.4695</v>
      </c>
      <c r="BL31" s="1490">
        <f t="shared" si="1"/>
        <v>8.4695</v>
      </c>
      <c r="BM31" s="1492">
        <f t="shared" si="1"/>
        <v>647.47</v>
      </c>
      <c r="BN31" s="1491">
        <f t="shared" si="1"/>
        <v>8.0726000000000013</v>
      </c>
      <c r="BO31" s="1490">
        <f t="shared" si="1"/>
        <v>8.0726000000000013</v>
      </c>
      <c r="BP31" s="1492">
        <f t="shared" si="1"/>
        <v>574.48</v>
      </c>
      <c r="BQ31" s="1491">
        <f t="shared" si="1"/>
        <v>7.1623999999999999</v>
      </c>
      <c r="BR31" s="1490">
        <f t="shared" si="1"/>
        <v>7.1623999999999999</v>
      </c>
      <c r="BS31" s="1492">
        <f t="shared" si="1"/>
        <v>511.91999999999996</v>
      </c>
      <c r="BT31" s="1491">
        <f t="shared" ref="BT31:CY31" si="2">SUM(BT32:BT39)</f>
        <v>6.3826000000000001</v>
      </c>
      <c r="BU31" s="1490">
        <f t="shared" si="2"/>
        <v>6.3826000000000001</v>
      </c>
      <c r="BV31" s="1492">
        <f t="shared" si="2"/>
        <v>468.89</v>
      </c>
      <c r="BW31" s="1491">
        <f t="shared" si="2"/>
        <v>5.8576000000000006</v>
      </c>
      <c r="BX31" s="1490">
        <f t="shared" si="2"/>
        <v>5.8576000000000006</v>
      </c>
      <c r="BY31" s="1492">
        <f t="shared" si="2"/>
        <v>435.90999999999997</v>
      </c>
      <c r="BZ31" s="1491">
        <f t="shared" si="2"/>
        <v>5.4562000000000008</v>
      </c>
      <c r="CA31" s="1490">
        <f t="shared" si="2"/>
        <v>5.4562000000000008</v>
      </c>
    </row>
    <row r="32" spans="1:79" s="1227" customFormat="1">
      <c r="A32" s="1914" t="s">
        <v>448</v>
      </c>
      <c r="B32" s="1915"/>
      <c r="C32" s="1916"/>
      <c r="D32" s="1379"/>
      <c r="E32" s="1378"/>
      <c r="F32" s="1377"/>
      <c r="G32" s="1489"/>
      <c r="H32" s="1236">
        <v>59.56</v>
      </c>
      <c r="I32" s="1375">
        <v>0.74479999999999991</v>
      </c>
      <c r="J32" s="1374">
        <v>0.74479999999999991</v>
      </c>
      <c r="K32" s="1236">
        <v>58.22</v>
      </c>
      <c r="L32" s="1375">
        <v>0.72799999999999998</v>
      </c>
      <c r="M32" s="1374">
        <v>0.72799999999999998</v>
      </c>
      <c r="N32" s="1236">
        <v>59.68</v>
      </c>
      <c r="O32" s="1375">
        <v>0.74560000000000004</v>
      </c>
      <c r="P32" s="1374">
        <v>0.74560000000000004</v>
      </c>
      <c r="Q32" s="1236">
        <v>65.19</v>
      </c>
      <c r="R32" s="1375">
        <v>0.81440000000000001</v>
      </c>
      <c r="S32" s="1374">
        <v>0.81440000000000001</v>
      </c>
      <c r="T32" s="1236">
        <v>79.42</v>
      </c>
      <c r="U32" s="1375">
        <v>0.99120000000000008</v>
      </c>
      <c r="V32" s="1374">
        <v>0.99120000000000008</v>
      </c>
      <c r="W32" s="1236">
        <v>85.98</v>
      </c>
      <c r="X32" s="1375">
        <v>1.0720000000000001</v>
      </c>
      <c r="Y32" s="1374">
        <v>1.0720000000000001</v>
      </c>
      <c r="Z32" s="1236">
        <v>80.010000000000005</v>
      </c>
      <c r="AA32" s="1375">
        <v>0.99760000000000004</v>
      </c>
      <c r="AB32" s="1374">
        <v>0.99760000000000004</v>
      </c>
      <c r="AC32" s="1236">
        <v>77.25</v>
      </c>
      <c r="AD32" s="1375">
        <v>0.95840000000000003</v>
      </c>
      <c r="AE32" s="1374">
        <v>0.95840000000000003</v>
      </c>
      <c r="AF32" s="1236">
        <v>78.87</v>
      </c>
      <c r="AG32" s="1375">
        <v>0.98239999999999994</v>
      </c>
      <c r="AH32" s="1374">
        <v>0.98239999999999994</v>
      </c>
      <c r="AI32" s="1236">
        <v>78.09</v>
      </c>
      <c r="AJ32" s="1375">
        <v>0.97360000000000002</v>
      </c>
      <c r="AK32" s="1374">
        <v>0.97360000000000002</v>
      </c>
      <c r="AL32" s="1236">
        <v>79.23</v>
      </c>
      <c r="AM32" s="1375">
        <v>0.9887999999999999</v>
      </c>
      <c r="AN32" s="1374">
        <v>0.9887999999999999</v>
      </c>
      <c r="AO32" s="1236">
        <v>74.17</v>
      </c>
      <c r="AP32" s="1375">
        <v>0.92479999999999996</v>
      </c>
      <c r="AQ32" s="1374">
        <v>0.92479999999999996</v>
      </c>
      <c r="AR32" s="1236">
        <v>73.53</v>
      </c>
      <c r="AS32" s="1375">
        <v>0.91679999999999995</v>
      </c>
      <c r="AT32" s="1374">
        <v>0.91679999999999995</v>
      </c>
      <c r="AU32" s="1236">
        <v>77.180000000000007</v>
      </c>
      <c r="AV32" s="1375">
        <v>0.96320000000000006</v>
      </c>
      <c r="AW32" s="1374">
        <v>0.96320000000000006</v>
      </c>
      <c r="AX32" s="1236">
        <v>83.29</v>
      </c>
      <c r="AY32" s="1375">
        <v>1.0344</v>
      </c>
      <c r="AZ32" s="1374">
        <v>1.0344</v>
      </c>
      <c r="BA32" s="1236">
        <v>87.39</v>
      </c>
      <c r="BB32" s="1375">
        <v>1.0864</v>
      </c>
      <c r="BC32" s="1374">
        <v>1.0864</v>
      </c>
      <c r="BD32" s="1236">
        <v>88.51</v>
      </c>
      <c r="BE32" s="1375">
        <v>1.1024</v>
      </c>
      <c r="BF32" s="1374">
        <v>1.1024</v>
      </c>
      <c r="BG32" s="1236">
        <v>89.49</v>
      </c>
      <c r="BH32" s="1375">
        <v>1.1135999999999999</v>
      </c>
      <c r="BI32" s="1374">
        <v>1.1135999999999999</v>
      </c>
      <c r="BJ32" s="1236">
        <v>88.76</v>
      </c>
      <c r="BK32" s="1375">
        <v>1.1055999999999999</v>
      </c>
      <c r="BL32" s="1374">
        <v>1.1055999999999999</v>
      </c>
      <c r="BM32" s="1236">
        <v>85.66</v>
      </c>
      <c r="BN32" s="1375">
        <v>1.0680000000000001</v>
      </c>
      <c r="BO32" s="1374">
        <v>1.0680000000000001</v>
      </c>
      <c r="BP32" s="1236">
        <v>79.95</v>
      </c>
      <c r="BQ32" s="1375">
        <v>0.99679999999999991</v>
      </c>
      <c r="BR32" s="1374">
        <v>0.99679999999999991</v>
      </c>
      <c r="BS32" s="1236">
        <v>75.709999999999994</v>
      </c>
      <c r="BT32" s="1375">
        <v>0.94399999999999995</v>
      </c>
      <c r="BU32" s="1374">
        <v>0.94399999999999995</v>
      </c>
      <c r="BV32" s="1236">
        <v>67.56</v>
      </c>
      <c r="BW32" s="1375">
        <v>0.84399999999999997</v>
      </c>
      <c r="BX32" s="1374">
        <v>0.84399999999999997</v>
      </c>
      <c r="BY32" s="1236">
        <v>63.15</v>
      </c>
      <c r="BZ32" s="1375">
        <v>0.79039999999999999</v>
      </c>
      <c r="CA32" s="1374">
        <v>0.79039999999999999</v>
      </c>
    </row>
    <row r="33" spans="1:79" s="1227" customFormat="1">
      <c r="A33" s="1914" t="s">
        <v>447</v>
      </c>
      <c r="B33" s="1915"/>
      <c r="C33" s="1916"/>
      <c r="D33" s="1364"/>
      <c r="E33" s="1325"/>
      <c r="F33" s="1324"/>
      <c r="G33" s="1323"/>
      <c r="H33" s="1236">
        <v>71.59</v>
      </c>
      <c r="I33" s="1375">
        <v>0.8952</v>
      </c>
      <c r="J33" s="1374">
        <v>0.8952</v>
      </c>
      <c r="K33" s="1236">
        <v>70.31</v>
      </c>
      <c r="L33" s="1375">
        <v>0.87920000000000009</v>
      </c>
      <c r="M33" s="1374">
        <v>0.87920000000000009</v>
      </c>
      <c r="N33" s="1236">
        <v>75.12</v>
      </c>
      <c r="O33" s="1375">
        <v>0.93840000000000001</v>
      </c>
      <c r="P33" s="1374">
        <v>0.93840000000000001</v>
      </c>
      <c r="Q33" s="1236">
        <v>80.63</v>
      </c>
      <c r="R33" s="1375">
        <v>1.0072000000000001</v>
      </c>
      <c r="S33" s="1374">
        <v>1.0072000000000001</v>
      </c>
      <c r="T33" s="1236">
        <v>96.02</v>
      </c>
      <c r="U33" s="1375">
        <v>1.1984000000000001</v>
      </c>
      <c r="V33" s="1374">
        <v>1.1984000000000001</v>
      </c>
      <c r="W33" s="1236">
        <v>113.76</v>
      </c>
      <c r="X33" s="1375">
        <v>1.4184000000000001</v>
      </c>
      <c r="Y33" s="1374">
        <v>1.4184000000000001</v>
      </c>
      <c r="Z33" s="1236">
        <v>126.4</v>
      </c>
      <c r="AA33" s="1375">
        <v>1.5760000000000001</v>
      </c>
      <c r="AB33" s="1374">
        <v>1.5760000000000001</v>
      </c>
      <c r="AC33" s="1236">
        <v>128.83000000000001</v>
      </c>
      <c r="AD33" s="1375">
        <v>1.5984</v>
      </c>
      <c r="AE33" s="1374">
        <v>1.5984</v>
      </c>
      <c r="AF33" s="1236">
        <v>133.53</v>
      </c>
      <c r="AG33" s="1375">
        <v>1.6632</v>
      </c>
      <c r="AH33" s="1374">
        <v>1.6632</v>
      </c>
      <c r="AI33" s="1236">
        <v>133.59</v>
      </c>
      <c r="AJ33" s="1375">
        <v>1.6656</v>
      </c>
      <c r="AK33" s="1374">
        <v>1.6656</v>
      </c>
      <c r="AL33" s="1236">
        <v>136.28</v>
      </c>
      <c r="AM33" s="1375">
        <v>1.7007999999999999</v>
      </c>
      <c r="AN33" s="1374">
        <v>1.7007999999999999</v>
      </c>
      <c r="AO33" s="1236">
        <v>129.29</v>
      </c>
      <c r="AP33" s="1375">
        <v>1.6120000000000001</v>
      </c>
      <c r="AQ33" s="1374">
        <v>1.6120000000000001</v>
      </c>
      <c r="AR33" s="1236">
        <v>130.06</v>
      </c>
      <c r="AS33" s="1375">
        <v>1.6215999999999999</v>
      </c>
      <c r="AT33" s="1374">
        <v>1.6215999999999999</v>
      </c>
      <c r="AU33" s="1236">
        <v>132.82</v>
      </c>
      <c r="AV33" s="1375">
        <v>1.6576</v>
      </c>
      <c r="AW33" s="1374">
        <v>1.6576</v>
      </c>
      <c r="AX33" s="1236">
        <v>142.69</v>
      </c>
      <c r="AY33" s="1375">
        <v>1.772</v>
      </c>
      <c r="AZ33" s="1374">
        <v>1.772</v>
      </c>
      <c r="BA33" s="1236">
        <v>142.47999999999999</v>
      </c>
      <c r="BB33" s="1375">
        <v>1.7712000000000001</v>
      </c>
      <c r="BC33" s="1374">
        <v>1.7712000000000001</v>
      </c>
      <c r="BD33" s="1236">
        <v>144.44999999999999</v>
      </c>
      <c r="BE33" s="1375">
        <v>1.7992000000000001</v>
      </c>
      <c r="BF33" s="1374">
        <v>1.7992000000000001</v>
      </c>
      <c r="BG33" s="1236">
        <v>140.93</v>
      </c>
      <c r="BH33" s="1375">
        <v>1.7535999999999998</v>
      </c>
      <c r="BI33" s="1374">
        <v>1.7535999999999998</v>
      </c>
      <c r="BJ33" s="1236">
        <v>133.27000000000001</v>
      </c>
      <c r="BK33" s="1375">
        <v>1.66</v>
      </c>
      <c r="BL33" s="1374">
        <v>1.66</v>
      </c>
      <c r="BM33" s="1236">
        <v>122.43</v>
      </c>
      <c r="BN33" s="1375">
        <v>1.5264000000000002</v>
      </c>
      <c r="BO33" s="1374">
        <v>1.5264000000000002</v>
      </c>
      <c r="BP33" s="1236">
        <v>108.18</v>
      </c>
      <c r="BQ33" s="1375">
        <v>1.3488</v>
      </c>
      <c r="BR33" s="1374">
        <v>1.3488</v>
      </c>
      <c r="BS33" s="1236">
        <v>94.32</v>
      </c>
      <c r="BT33" s="1375">
        <v>1.1759999999999999</v>
      </c>
      <c r="BU33" s="1374">
        <v>1.1759999999999999</v>
      </c>
      <c r="BV33" s="1236">
        <v>83.76</v>
      </c>
      <c r="BW33" s="1375">
        <v>1.0464</v>
      </c>
      <c r="BX33" s="1374">
        <v>1.0464</v>
      </c>
      <c r="BY33" s="1236">
        <v>76.63</v>
      </c>
      <c r="BZ33" s="1375">
        <v>0.95920000000000005</v>
      </c>
      <c r="CA33" s="1374">
        <v>0.95920000000000005</v>
      </c>
    </row>
    <row r="34" spans="1:79" s="1227" customFormat="1">
      <c r="A34" s="1914" t="s">
        <v>446</v>
      </c>
      <c r="B34" s="1915"/>
      <c r="C34" s="1916"/>
      <c r="D34" s="1364"/>
      <c r="E34" s="1325"/>
      <c r="F34" s="1324"/>
      <c r="G34" s="1323"/>
      <c r="H34" s="1236">
        <v>92.51</v>
      </c>
      <c r="I34" s="1375">
        <v>1.1568000000000001</v>
      </c>
      <c r="J34" s="1435">
        <v>1.1568000000000001</v>
      </c>
      <c r="K34" s="1236">
        <v>89.95</v>
      </c>
      <c r="L34" s="1375">
        <v>1.1248</v>
      </c>
      <c r="M34" s="1435">
        <v>1.1248</v>
      </c>
      <c r="N34" s="1236">
        <v>91.38</v>
      </c>
      <c r="O34" s="1375">
        <v>1.1415999999999999</v>
      </c>
      <c r="P34" s="1435">
        <v>1.1415999999999999</v>
      </c>
      <c r="Q34" s="1236">
        <v>97.21</v>
      </c>
      <c r="R34" s="1375">
        <v>1.2144000000000001</v>
      </c>
      <c r="S34" s="1435">
        <v>1.2144000000000001</v>
      </c>
      <c r="T34" s="1236">
        <v>118.72</v>
      </c>
      <c r="U34" s="1375">
        <v>1.4815999999999998</v>
      </c>
      <c r="V34" s="1435">
        <v>1.4815999999999998</v>
      </c>
      <c r="W34" s="1236">
        <v>135.84</v>
      </c>
      <c r="X34" s="1375">
        <v>1.6936</v>
      </c>
      <c r="Y34" s="1435">
        <v>1.6936</v>
      </c>
      <c r="Z34" s="1236">
        <v>138.02000000000001</v>
      </c>
      <c r="AA34" s="1375">
        <v>1.7207999999999999</v>
      </c>
      <c r="AB34" s="1435">
        <v>1.7207999999999999</v>
      </c>
      <c r="AC34" s="1236">
        <v>143.66</v>
      </c>
      <c r="AD34" s="1375">
        <v>1.7824</v>
      </c>
      <c r="AE34" s="1435">
        <v>1.7824</v>
      </c>
      <c r="AF34" s="1236">
        <v>142.38999999999999</v>
      </c>
      <c r="AG34" s="1375">
        <v>1.7735999999999998</v>
      </c>
      <c r="AH34" s="1435">
        <v>1.7735999999999998</v>
      </c>
      <c r="AI34" s="1236">
        <v>140.58000000000001</v>
      </c>
      <c r="AJ34" s="1375">
        <v>1.7527999999999999</v>
      </c>
      <c r="AK34" s="1435">
        <v>1.7527999999999999</v>
      </c>
      <c r="AL34" s="1236">
        <v>141.09</v>
      </c>
      <c r="AM34" s="1375">
        <v>1.7607999999999999</v>
      </c>
      <c r="AN34" s="1435">
        <v>1.7607999999999999</v>
      </c>
      <c r="AO34" s="1236">
        <v>139.37</v>
      </c>
      <c r="AP34" s="1375">
        <v>1.7375999999999998</v>
      </c>
      <c r="AQ34" s="1435">
        <v>1.7375999999999998</v>
      </c>
      <c r="AR34" s="1236">
        <v>139.56</v>
      </c>
      <c r="AS34" s="1375">
        <v>1.74</v>
      </c>
      <c r="AT34" s="1435">
        <v>1.74</v>
      </c>
      <c r="AU34" s="1236">
        <v>146.15</v>
      </c>
      <c r="AV34" s="1375">
        <v>1.8240000000000001</v>
      </c>
      <c r="AW34" s="1435">
        <v>1.8240000000000001</v>
      </c>
      <c r="AX34" s="1236">
        <v>153.77000000000001</v>
      </c>
      <c r="AY34" s="1375">
        <v>1.9096</v>
      </c>
      <c r="AZ34" s="1435">
        <v>1.9096</v>
      </c>
      <c r="BA34" s="1236">
        <v>155.54</v>
      </c>
      <c r="BB34" s="1375">
        <v>1.9336</v>
      </c>
      <c r="BC34" s="1435">
        <v>1.9336</v>
      </c>
      <c r="BD34" s="1236">
        <v>161.47</v>
      </c>
      <c r="BE34" s="1375">
        <v>2.0112000000000001</v>
      </c>
      <c r="BF34" s="1435">
        <v>2.0112000000000001</v>
      </c>
      <c r="BG34" s="1236">
        <v>162.85</v>
      </c>
      <c r="BH34" s="1375">
        <v>2.0264000000000002</v>
      </c>
      <c r="BI34" s="1435">
        <v>2.0264000000000002</v>
      </c>
      <c r="BJ34" s="1236">
        <v>158.26</v>
      </c>
      <c r="BK34" s="1375">
        <v>1.9712000000000001</v>
      </c>
      <c r="BL34" s="1435">
        <v>1.9712000000000001</v>
      </c>
      <c r="BM34" s="1236">
        <v>149.25</v>
      </c>
      <c r="BN34" s="1375">
        <v>1.8608</v>
      </c>
      <c r="BO34" s="1435">
        <v>1.8608</v>
      </c>
      <c r="BP34" s="1236">
        <v>139.43</v>
      </c>
      <c r="BQ34" s="1375">
        <v>1.7384000000000002</v>
      </c>
      <c r="BR34" s="1435">
        <v>1.7384000000000002</v>
      </c>
      <c r="BS34" s="1236">
        <v>124.74</v>
      </c>
      <c r="BT34" s="1375">
        <v>1.5552000000000001</v>
      </c>
      <c r="BU34" s="1435">
        <v>1.5552000000000001</v>
      </c>
      <c r="BV34" s="1236">
        <v>111.17</v>
      </c>
      <c r="BW34" s="1375">
        <v>1.3888</v>
      </c>
      <c r="BX34" s="1435">
        <v>1.3888</v>
      </c>
      <c r="BY34" s="1236">
        <v>100.22</v>
      </c>
      <c r="BZ34" s="1375">
        <v>1.2544000000000002</v>
      </c>
      <c r="CA34" s="1435">
        <v>1.2544000000000002</v>
      </c>
    </row>
    <row r="35" spans="1:79" s="1227" customFormat="1">
      <c r="A35" s="1914" t="s">
        <v>445</v>
      </c>
      <c r="B35" s="1915"/>
      <c r="C35" s="1916"/>
      <c r="D35" s="1364"/>
      <c r="E35" s="1325"/>
      <c r="F35" s="1324"/>
      <c r="G35" s="1323"/>
      <c r="H35" s="1236">
        <v>6.33</v>
      </c>
      <c r="I35" s="1375">
        <v>7.9200000000000007E-2</v>
      </c>
      <c r="J35" s="1435">
        <v>7.9200000000000007E-2</v>
      </c>
      <c r="K35" s="1236">
        <v>6.59</v>
      </c>
      <c r="L35" s="1375">
        <v>8.2400000000000001E-2</v>
      </c>
      <c r="M35" s="1435">
        <v>8.2400000000000001E-2</v>
      </c>
      <c r="N35" s="1236">
        <v>6.98</v>
      </c>
      <c r="O35" s="1375">
        <v>8.72E-2</v>
      </c>
      <c r="P35" s="1435">
        <v>8.72E-2</v>
      </c>
      <c r="Q35" s="1236">
        <v>13.06</v>
      </c>
      <c r="R35" s="1375">
        <v>0.16319999999999998</v>
      </c>
      <c r="S35" s="1435">
        <v>0.16319999999999998</v>
      </c>
      <c r="T35" s="1236">
        <v>11.22</v>
      </c>
      <c r="U35" s="1375">
        <v>0.14000000000000001</v>
      </c>
      <c r="V35" s="1435">
        <v>0.14000000000000001</v>
      </c>
      <c r="W35" s="1236">
        <v>16.23</v>
      </c>
      <c r="X35" s="1375">
        <v>0.2024</v>
      </c>
      <c r="Y35" s="1435">
        <v>0.2024</v>
      </c>
      <c r="Z35" s="1236">
        <v>20.73</v>
      </c>
      <c r="AA35" s="1375">
        <v>0.25839999999999996</v>
      </c>
      <c r="AB35" s="1435">
        <v>0.25839999999999996</v>
      </c>
      <c r="AC35" s="1236">
        <v>16.96</v>
      </c>
      <c r="AD35" s="1375">
        <v>0.2104</v>
      </c>
      <c r="AE35" s="1435">
        <v>0.2104</v>
      </c>
      <c r="AF35" s="1236">
        <v>16.309999999999999</v>
      </c>
      <c r="AG35" s="1375">
        <v>0.20319999999999999</v>
      </c>
      <c r="AH35" s="1435">
        <v>0.20319999999999999</v>
      </c>
      <c r="AI35" s="1236">
        <v>15.72</v>
      </c>
      <c r="AJ35" s="1375">
        <v>0.19600000000000001</v>
      </c>
      <c r="AK35" s="1435">
        <v>0.19600000000000001</v>
      </c>
      <c r="AL35" s="1236">
        <v>12.31</v>
      </c>
      <c r="AM35" s="1375">
        <v>0.15359999999999999</v>
      </c>
      <c r="AN35" s="1435">
        <v>0.15359999999999999</v>
      </c>
      <c r="AO35" s="1236">
        <v>14.05</v>
      </c>
      <c r="AP35" s="1375">
        <v>0.17519999999999999</v>
      </c>
      <c r="AQ35" s="1435">
        <v>0.17519999999999999</v>
      </c>
      <c r="AR35" s="1236">
        <v>12.9</v>
      </c>
      <c r="AS35" s="1375">
        <v>0.1608</v>
      </c>
      <c r="AT35" s="1435">
        <v>0.1608</v>
      </c>
      <c r="AU35" s="1236">
        <v>11.03</v>
      </c>
      <c r="AV35" s="1375">
        <v>0.1376</v>
      </c>
      <c r="AW35" s="1435">
        <v>0.1376</v>
      </c>
      <c r="AX35" s="1236">
        <v>10.44</v>
      </c>
      <c r="AY35" s="1375">
        <v>0.12959999999999999</v>
      </c>
      <c r="AZ35" s="1435">
        <v>0.12959999999999999</v>
      </c>
      <c r="BA35" s="1236">
        <v>9.1999999999999993</v>
      </c>
      <c r="BB35" s="1375">
        <v>0.1144</v>
      </c>
      <c r="BC35" s="1435">
        <v>0.1144</v>
      </c>
      <c r="BD35" s="1236">
        <v>8.5399999999999991</v>
      </c>
      <c r="BE35" s="1375">
        <v>0.10640000000000001</v>
      </c>
      <c r="BF35" s="1435">
        <v>0.10640000000000001</v>
      </c>
      <c r="BG35" s="1236">
        <v>7.71</v>
      </c>
      <c r="BH35" s="1375">
        <v>9.6000000000000002E-2</v>
      </c>
      <c r="BI35" s="1435">
        <v>9.6000000000000002E-2</v>
      </c>
      <c r="BJ35" s="1236">
        <v>7.32</v>
      </c>
      <c r="BK35" s="1375">
        <v>9.1200000000000003E-2</v>
      </c>
      <c r="BL35" s="1435">
        <v>9.1200000000000003E-2</v>
      </c>
      <c r="BM35" s="1236">
        <v>6.8</v>
      </c>
      <c r="BN35" s="1375">
        <v>8.48E-2</v>
      </c>
      <c r="BO35" s="1435">
        <v>8.48E-2</v>
      </c>
      <c r="BP35" s="1236">
        <v>6.74</v>
      </c>
      <c r="BQ35" s="1375">
        <v>8.4000000000000005E-2</v>
      </c>
      <c r="BR35" s="1435">
        <v>8.4000000000000005E-2</v>
      </c>
      <c r="BS35" s="1236">
        <v>6.54</v>
      </c>
      <c r="BT35" s="1375">
        <v>8.1599999999999992E-2</v>
      </c>
      <c r="BU35" s="1435">
        <v>8.1599999999999992E-2</v>
      </c>
      <c r="BV35" s="1236">
        <v>6.6</v>
      </c>
      <c r="BW35" s="1375">
        <v>8.2400000000000001E-2</v>
      </c>
      <c r="BX35" s="1435">
        <v>8.2400000000000001E-2</v>
      </c>
      <c r="BY35" s="1236">
        <v>6.58</v>
      </c>
      <c r="BZ35" s="1375">
        <v>8.2400000000000001E-2</v>
      </c>
      <c r="CA35" s="1435">
        <v>8.2400000000000001E-2</v>
      </c>
    </row>
    <row r="36" spans="1:79" s="1227" customFormat="1" ht="12.75" customHeight="1">
      <c r="A36" s="1914" t="s">
        <v>444</v>
      </c>
      <c r="B36" s="1915"/>
      <c r="C36" s="1916"/>
      <c r="D36" s="1364"/>
      <c r="E36" s="1325"/>
      <c r="F36" s="1324"/>
      <c r="G36" s="1323"/>
      <c r="H36" s="1236">
        <v>23.46</v>
      </c>
      <c r="I36" s="1375">
        <v>0.29339999999999999</v>
      </c>
      <c r="J36" s="1374">
        <v>0.29339999999999999</v>
      </c>
      <c r="K36" s="1236">
        <v>22.07</v>
      </c>
      <c r="L36" s="1375">
        <v>0.27600000000000002</v>
      </c>
      <c r="M36" s="1374">
        <v>0.27600000000000002</v>
      </c>
      <c r="N36" s="1236">
        <v>20.99</v>
      </c>
      <c r="O36" s="1375">
        <v>0.26219999999999999</v>
      </c>
      <c r="P36" s="1374">
        <v>0.26219999999999999</v>
      </c>
      <c r="Q36" s="1236">
        <v>21.13</v>
      </c>
      <c r="R36" s="1375">
        <v>0.26400000000000001</v>
      </c>
      <c r="S36" s="1374">
        <v>0.26400000000000001</v>
      </c>
      <c r="T36" s="1236">
        <v>21.25</v>
      </c>
      <c r="U36" s="1375">
        <v>0.26519999999999999</v>
      </c>
      <c r="V36" s="1374">
        <v>0.26519999999999999</v>
      </c>
      <c r="W36" s="1236">
        <v>25.41</v>
      </c>
      <c r="X36" s="1375">
        <v>0.31680000000000003</v>
      </c>
      <c r="Y36" s="1374">
        <v>0.31680000000000003</v>
      </c>
      <c r="Z36" s="1236">
        <v>35.76</v>
      </c>
      <c r="AA36" s="1375">
        <v>0.44580000000000003</v>
      </c>
      <c r="AB36" s="1374">
        <v>0.44580000000000003</v>
      </c>
      <c r="AC36" s="1236">
        <v>54.55</v>
      </c>
      <c r="AD36" s="1375">
        <v>0.67679999999999996</v>
      </c>
      <c r="AE36" s="1374">
        <v>0.67679999999999996</v>
      </c>
      <c r="AF36" s="1236">
        <v>68.599999999999994</v>
      </c>
      <c r="AG36" s="1375">
        <v>0.85439999999999994</v>
      </c>
      <c r="AH36" s="1374">
        <v>0.85439999999999994</v>
      </c>
      <c r="AI36" s="1236">
        <v>69.010000000000005</v>
      </c>
      <c r="AJ36" s="1375">
        <v>0.86039999999999994</v>
      </c>
      <c r="AK36" s="1374">
        <v>0.86039999999999994</v>
      </c>
      <c r="AL36" s="1236">
        <v>70.14</v>
      </c>
      <c r="AM36" s="1375">
        <v>0.87539999999999996</v>
      </c>
      <c r="AN36" s="1374">
        <v>0.87539999999999996</v>
      </c>
      <c r="AO36" s="1236">
        <v>70.12</v>
      </c>
      <c r="AP36" s="1375">
        <v>0.87420000000000009</v>
      </c>
      <c r="AQ36" s="1374">
        <v>0.87420000000000009</v>
      </c>
      <c r="AR36" s="1236">
        <v>70.400000000000006</v>
      </c>
      <c r="AS36" s="1375">
        <v>0.87779999999999991</v>
      </c>
      <c r="AT36" s="1374">
        <v>0.87779999999999991</v>
      </c>
      <c r="AU36" s="1236">
        <v>70.099999999999994</v>
      </c>
      <c r="AV36" s="1375">
        <v>0.87479999999999991</v>
      </c>
      <c r="AW36" s="1374">
        <v>0.87479999999999991</v>
      </c>
      <c r="AX36" s="1236">
        <v>72.37</v>
      </c>
      <c r="AY36" s="1375">
        <v>0.89879999999999993</v>
      </c>
      <c r="AZ36" s="1374">
        <v>0.89879999999999993</v>
      </c>
      <c r="BA36" s="1236">
        <v>70.56</v>
      </c>
      <c r="BB36" s="1375">
        <v>0.87720000000000009</v>
      </c>
      <c r="BC36" s="1374">
        <v>0.87720000000000009</v>
      </c>
      <c r="BD36" s="1236">
        <v>70.81</v>
      </c>
      <c r="BE36" s="1375">
        <v>0.88200000000000001</v>
      </c>
      <c r="BF36" s="1374">
        <v>0.88200000000000001</v>
      </c>
      <c r="BG36" s="1236">
        <v>70.69</v>
      </c>
      <c r="BH36" s="1375">
        <v>0.87960000000000005</v>
      </c>
      <c r="BI36" s="1374">
        <v>0.87960000000000005</v>
      </c>
      <c r="BJ36" s="1236">
        <v>69.75</v>
      </c>
      <c r="BK36" s="1375">
        <v>0.86879999999999991</v>
      </c>
      <c r="BL36" s="1374">
        <v>0.86879999999999991</v>
      </c>
      <c r="BM36" s="1236">
        <v>66.55</v>
      </c>
      <c r="BN36" s="1375">
        <v>0.82979999999999998</v>
      </c>
      <c r="BO36" s="1374">
        <v>0.82979999999999998</v>
      </c>
      <c r="BP36" s="1236">
        <v>37.54</v>
      </c>
      <c r="BQ36" s="1375">
        <v>0.46800000000000003</v>
      </c>
      <c r="BR36" s="1374">
        <v>0.46800000000000003</v>
      </c>
      <c r="BS36" s="1236">
        <v>24.21</v>
      </c>
      <c r="BT36" s="1375">
        <v>0.30180000000000001</v>
      </c>
      <c r="BU36" s="1374">
        <v>0.30180000000000001</v>
      </c>
      <c r="BV36" s="1236">
        <v>23.77</v>
      </c>
      <c r="BW36" s="1375">
        <v>0.29699999999999999</v>
      </c>
      <c r="BX36" s="1374">
        <v>0.29699999999999999</v>
      </c>
      <c r="BY36" s="1236">
        <v>23.1</v>
      </c>
      <c r="BZ36" s="1375">
        <v>0.28920000000000001</v>
      </c>
      <c r="CA36" s="1374">
        <v>0.28920000000000001</v>
      </c>
    </row>
    <row r="37" spans="1:79" s="1227" customFormat="1">
      <c r="A37" s="1914" t="s">
        <v>443</v>
      </c>
      <c r="B37" s="1915"/>
      <c r="C37" s="1916"/>
      <c r="D37" s="1364"/>
      <c r="E37" s="1325"/>
      <c r="F37" s="1324"/>
      <c r="G37" s="1323"/>
      <c r="H37" s="1236">
        <v>51.82</v>
      </c>
      <c r="I37" s="1375">
        <v>0.64800000000000002</v>
      </c>
      <c r="J37" s="1374">
        <v>0.64800000000000002</v>
      </c>
      <c r="K37" s="1236">
        <v>50.86</v>
      </c>
      <c r="L37" s="1375">
        <v>0.63600000000000001</v>
      </c>
      <c r="M37" s="1374">
        <v>0.63600000000000001</v>
      </c>
      <c r="N37" s="1236">
        <v>51.1</v>
      </c>
      <c r="O37" s="1375">
        <v>0.63839999999999997</v>
      </c>
      <c r="P37" s="1374">
        <v>0.63839999999999997</v>
      </c>
      <c r="Q37" s="1236">
        <v>53.98</v>
      </c>
      <c r="R37" s="1375">
        <v>0.6744</v>
      </c>
      <c r="S37" s="1374">
        <v>0.6744</v>
      </c>
      <c r="T37" s="1236">
        <v>65.099999999999994</v>
      </c>
      <c r="U37" s="1375">
        <v>0.81240000000000001</v>
      </c>
      <c r="V37" s="1374">
        <v>0.81240000000000001</v>
      </c>
      <c r="W37" s="1236">
        <v>77.48</v>
      </c>
      <c r="X37" s="1375">
        <v>0.96599999999999997</v>
      </c>
      <c r="Y37" s="1374">
        <v>0.96599999999999997</v>
      </c>
      <c r="Z37" s="1236">
        <v>76.81</v>
      </c>
      <c r="AA37" s="1375">
        <v>0.95760000000000001</v>
      </c>
      <c r="AB37" s="1374">
        <v>0.95760000000000001</v>
      </c>
      <c r="AC37" s="1236">
        <v>77.67</v>
      </c>
      <c r="AD37" s="1375">
        <v>0.96360000000000001</v>
      </c>
      <c r="AE37" s="1374">
        <v>0.96360000000000001</v>
      </c>
      <c r="AF37" s="1236">
        <v>77.84</v>
      </c>
      <c r="AG37" s="1375">
        <v>0.96960000000000002</v>
      </c>
      <c r="AH37" s="1374">
        <v>0.96960000000000002</v>
      </c>
      <c r="AI37" s="1236">
        <v>77.67</v>
      </c>
      <c r="AJ37" s="1375">
        <v>0.96839999999999993</v>
      </c>
      <c r="AK37" s="1374">
        <v>0.96839999999999993</v>
      </c>
      <c r="AL37" s="1236">
        <v>81.349999999999994</v>
      </c>
      <c r="AM37" s="1375">
        <v>1.0152000000000001</v>
      </c>
      <c r="AN37" s="1374">
        <v>1.0152000000000001</v>
      </c>
      <c r="AO37" s="1236">
        <v>78.83</v>
      </c>
      <c r="AP37" s="1375">
        <v>0.98280000000000001</v>
      </c>
      <c r="AQ37" s="1374">
        <v>0.98280000000000001</v>
      </c>
      <c r="AR37" s="1236">
        <v>78.63</v>
      </c>
      <c r="AS37" s="1375">
        <v>0.98039999999999994</v>
      </c>
      <c r="AT37" s="1374">
        <v>0.98039999999999994</v>
      </c>
      <c r="AU37" s="1236">
        <v>85.48</v>
      </c>
      <c r="AV37" s="1375">
        <v>1.0668</v>
      </c>
      <c r="AW37" s="1374">
        <v>1.0668</v>
      </c>
      <c r="AX37" s="1236">
        <v>89.67</v>
      </c>
      <c r="AY37" s="1375">
        <v>1.1135999999999999</v>
      </c>
      <c r="AZ37" s="1374">
        <v>1.1135999999999999</v>
      </c>
      <c r="BA37" s="1236">
        <v>92.28</v>
      </c>
      <c r="BB37" s="1375">
        <v>1.1472</v>
      </c>
      <c r="BC37" s="1374">
        <v>1.1472</v>
      </c>
      <c r="BD37" s="1236">
        <v>99.52</v>
      </c>
      <c r="BE37" s="1375">
        <v>1.2395999999999998</v>
      </c>
      <c r="BF37" s="1374">
        <v>1.2395999999999998</v>
      </c>
      <c r="BG37" s="1236">
        <v>104.63</v>
      </c>
      <c r="BH37" s="1375">
        <v>1.302</v>
      </c>
      <c r="BI37" s="1374">
        <v>1.302</v>
      </c>
      <c r="BJ37" s="1236">
        <v>101.54</v>
      </c>
      <c r="BK37" s="1375">
        <v>1.2647999999999999</v>
      </c>
      <c r="BL37" s="1374">
        <v>1.2647999999999999</v>
      </c>
      <c r="BM37" s="1236">
        <v>96.92</v>
      </c>
      <c r="BN37" s="1375">
        <v>1.2084000000000001</v>
      </c>
      <c r="BO37" s="1374">
        <v>1.2084000000000001</v>
      </c>
      <c r="BP37" s="1236">
        <v>86.24</v>
      </c>
      <c r="BQ37" s="1375">
        <v>1.0752000000000002</v>
      </c>
      <c r="BR37" s="1374">
        <v>1.0752000000000002</v>
      </c>
      <c r="BS37" s="1236">
        <v>73.150000000000006</v>
      </c>
      <c r="BT37" s="1375">
        <v>0.91200000000000003</v>
      </c>
      <c r="BU37" s="1374">
        <v>0.91200000000000003</v>
      </c>
      <c r="BV37" s="1236">
        <v>64.94</v>
      </c>
      <c r="BW37" s="1375">
        <v>0.81120000000000003</v>
      </c>
      <c r="BX37" s="1374">
        <v>0.81120000000000003</v>
      </c>
      <c r="BY37" s="1236">
        <v>58.58</v>
      </c>
      <c r="BZ37" s="1375">
        <v>0.73320000000000007</v>
      </c>
      <c r="CA37" s="1374">
        <v>0.73320000000000007</v>
      </c>
    </row>
    <row r="38" spans="1:79" s="1227" customFormat="1">
      <c r="A38" s="1914" t="s">
        <v>442</v>
      </c>
      <c r="B38" s="1915"/>
      <c r="C38" s="1916"/>
      <c r="D38" s="1364"/>
      <c r="E38" s="1325"/>
      <c r="F38" s="1324"/>
      <c r="G38" s="1323"/>
      <c r="H38" s="1236">
        <v>78.69</v>
      </c>
      <c r="I38" s="1375">
        <v>0.98399999999999999</v>
      </c>
      <c r="J38" s="1374">
        <v>0.98399999999999999</v>
      </c>
      <c r="K38" s="1236">
        <v>78.63</v>
      </c>
      <c r="L38" s="1375">
        <v>0.98320000000000007</v>
      </c>
      <c r="M38" s="1374">
        <v>0.98320000000000007</v>
      </c>
      <c r="N38" s="1236">
        <v>77.040000000000006</v>
      </c>
      <c r="O38" s="1375">
        <v>0.96239999999999992</v>
      </c>
      <c r="P38" s="1374">
        <v>0.96239999999999992</v>
      </c>
      <c r="Q38" s="1236">
        <v>77.489999999999995</v>
      </c>
      <c r="R38" s="1375">
        <v>0.96799999999999997</v>
      </c>
      <c r="S38" s="1374">
        <v>0.96799999999999997</v>
      </c>
      <c r="T38" s="1236">
        <v>80.83</v>
      </c>
      <c r="U38" s="1375">
        <v>1.0087999999999999</v>
      </c>
      <c r="V38" s="1374">
        <v>1.0087999999999999</v>
      </c>
      <c r="W38" s="1236">
        <v>84.38</v>
      </c>
      <c r="X38" s="1375">
        <v>1.052</v>
      </c>
      <c r="Y38" s="1374">
        <v>1.052</v>
      </c>
      <c r="Z38" s="1236">
        <v>86.56</v>
      </c>
      <c r="AA38" s="1375">
        <v>1.0791999999999999</v>
      </c>
      <c r="AB38" s="1374">
        <v>1.0791999999999999</v>
      </c>
      <c r="AC38" s="1236">
        <v>85.89</v>
      </c>
      <c r="AD38" s="1375">
        <v>1.0655999999999999</v>
      </c>
      <c r="AE38" s="1374">
        <v>1.0655999999999999</v>
      </c>
      <c r="AF38" s="1236">
        <v>83.95</v>
      </c>
      <c r="AG38" s="1375">
        <v>1.0455999999999999</v>
      </c>
      <c r="AH38" s="1374">
        <v>1.0455999999999999</v>
      </c>
      <c r="AI38" s="1236">
        <v>83.22</v>
      </c>
      <c r="AJ38" s="1375">
        <v>1.0375999999999999</v>
      </c>
      <c r="AK38" s="1374">
        <v>1.0375999999999999</v>
      </c>
      <c r="AL38" s="1236">
        <v>83.4</v>
      </c>
      <c r="AM38" s="1375">
        <v>1.0407999999999999</v>
      </c>
      <c r="AN38" s="1374">
        <v>1.0407999999999999</v>
      </c>
      <c r="AO38" s="1236">
        <v>82.77</v>
      </c>
      <c r="AP38" s="1375">
        <v>1.032</v>
      </c>
      <c r="AQ38" s="1374">
        <v>1.032</v>
      </c>
      <c r="AR38" s="1236">
        <v>82.52</v>
      </c>
      <c r="AS38" s="1375">
        <v>1.0287999999999999</v>
      </c>
      <c r="AT38" s="1374">
        <v>1.0287999999999999</v>
      </c>
      <c r="AU38" s="1236">
        <v>82.56</v>
      </c>
      <c r="AV38" s="1375">
        <v>1.0304</v>
      </c>
      <c r="AW38" s="1374">
        <v>1.0304</v>
      </c>
      <c r="AX38" s="1236">
        <v>84.52</v>
      </c>
      <c r="AY38" s="1375">
        <v>1.0495999999999999</v>
      </c>
      <c r="AZ38" s="1374">
        <v>1.0495999999999999</v>
      </c>
      <c r="BA38" s="1236">
        <v>84.24</v>
      </c>
      <c r="BB38" s="1375">
        <v>1.0472000000000001</v>
      </c>
      <c r="BC38" s="1374">
        <v>1.0472000000000001</v>
      </c>
      <c r="BD38" s="1236">
        <v>85.81</v>
      </c>
      <c r="BE38" s="1375">
        <v>1.0688</v>
      </c>
      <c r="BF38" s="1374">
        <v>1.0688</v>
      </c>
      <c r="BG38" s="1236">
        <v>87.11</v>
      </c>
      <c r="BH38" s="1375">
        <v>1.0840000000000001</v>
      </c>
      <c r="BI38" s="1374">
        <v>1.0840000000000001</v>
      </c>
      <c r="BJ38" s="1236">
        <v>88.57</v>
      </c>
      <c r="BK38" s="1375">
        <v>1.1032</v>
      </c>
      <c r="BL38" s="1374">
        <v>1.1032</v>
      </c>
      <c r="BM38" s="1236">
        <v>88.48</v>
      </c>
      <c r="BN38" s="1375">
        <v>1.1032</v>
      </c>
      <c r="BO38" s="1374">
        <v>1.1032</v>
      </c>
      <c r="BP38" s="1236">
        <v>88.1</v>
      </c>
      <c r="BQ38" s="1375">
        <v>1.0984</v>
      </c>
      <c r="BR38" s="1374">
        <v>1.0984</v>
      </c>
      <c r="BS38" s="1236">
        <v>85.92</v>
      </c>
      <c r="BT38" s="1375">
        <v>1.0712000000000002</v>
      </c>
      <c r="BU38" s="1374">
        <v>1.0712000000000002</v>
      </c>
      <c r="BV38" s="1236">
        <v>86.45</v>
      </c>
      <c r="BW38" s="1375">
        <v>1.08</v>
      </c>
      <c r="BX38" s="1374">
        <v>1.08</v>
      </c>
      <c r="BY38" s="1236">
        <v>85.07</v>
      </c>
      <c r="BZ38" s="1375">
        <v>1.0648</v>
      </c>
      <c r="CA38" s="1374">
        <v>1.0648</v>
      </c>
    </row>
    <row r="39" spans="1:79" s="1227" customFormat="1">
      <c r="A39" s="1914" t="s">
        <v>441</v>
      </c>
      <c r="B39" s="1915"/>
      <c r="C39" s="1916"/>
      <c r="D39" s="1364"/>
      <c r="E39" s="1325"/>
      <c r="F39" s="1324"/>
      <c r="G39" s="1323"/>
      <c r="H39" s="1236">
        <v>19.79</v>
      </c>
      <c r="I39" s="1375">
        <v>0.2475</v>
      </c>
      <c r="J39" s="1374">
        <v>0.2475</v>
      </c>
      <c r="K39" s="1236">
        <v>19.72</v>
      </c>
      <c r="L39" s="1375">
        <v>0.24659999999999999</v>
      </c>
      <c r="M39" s="1374">
        <v>0.24659999999999999</v>
      </c>
      <c r="N39" s="1236">
        <v>19.809999999999999</v>
      </c>
      <c r="O39" s="1375">
        <v>0.2475</v>
      </c>
      <c r="P39" s="1374">
        <v>0.2475</v>
      </c>
      <c r="Q39" s="1236">
        <v>21.3</v>
      </c>
      <c r="R39" s="1375">
        <v>0.2661</v>
      </c>
      <c r="S39" s="1374">
        <v>0.2661</v>
      </c>
      <c r="T39" s="1236">
        <v>23.87</v>
      </c>
      <c r="U39" s="1375">
        <v>0.2979</v>
      </c>
      <c r="V39" s="1374">
        <v>0.2979</v>
      </c>
      <c r="W39" s="1236">
        <v>23.82</v>
      </c>
      <c r="X39" s="1375">
        <v>0.29699999999999999</v>
      </c>
      <c r="Y39" s="1374">
        <v>0.29699999999999999</v>
      </c>
      <c r="Z39" s="1236">
        <v>24.06</v>
      </c>
      <c r="AA39" s="1375">
        <v>0.3</v>
      </c>
      <c r="AB39" s="1374">
        <v>0.3</v>
      </c>
      <c r="AC39" s="1236">
        <v>24.04</v>
      </c>
      <c r="AD39" s="1375">
        <v>0.29819999999999997</v>
      </c>
      <c r="AE39" s="1374">
        <v>0.29819999999999997</v>
      </c>
      <c r="AF39" s="1236">
        <v>24.4</v>
      </c>
      <c r="AG39" s="1375">
        <v>0.3039</v>
      </c>
      <c r="AH39" s="1374">
        <v>0.3039</v>
      </c>
      <c r="AI39" s="1236">
        <v>26.03</v>
      </c>
      <c r="AJ39" s="1375">
        <v>0.3246</v>
      </c>
      <c r="AK39" s="1374">
        <v>0.3246</v>
      </c>
      <c r="AL39" s="1236">
        <v>25.7</v>
      </c>
      <c r="AM39" s="1375">
        <v>0.32069999999999999</v>
      </c>
      <c r="AN39" s="1374">
        <v>0.32069999999999999</v>
      </c>
      <c r="AO39" s="1236">
        <v>25.94</v>
      </c>
      <c r="AP39" s="1375">
        <v>0.32339999999999997</v>
      </c>
      <c r="AQ39" s="1374">
        <v>0.32339999999999997</v>
      </c>
      <c r="AR39" s="1236">
        <v>28.06</v>
      </c>
      <c r="AS39" s="1375">
        <v>0.3498</v>
      </c>
      <c r="AT39" s="1374">
        <v>0.3498</v>
      </c>
      <c r="AU39" s="1236">
        <v>29.88</v>
      </c>
      <c r="AV39" s="1375">
        <v>0.37289999999999995</v>
      </c>
      <c r="AW39" s="1374">
        <v>0.37289999999999995</v>
      </c>
      <c r="AX39" s="1236">
        <v>31.45</v>
      </c>
      <c r="AY39" s="1375">
        <v>0.3906</v>
      </c>
      <c r="AZ39" s="1374">
        <v>0.3906</v>
      </c>
      <c r="BA39" s="1236">
        <v>32.68</v>
      </c>
      <c r="BB39" s="1375">
        <v>0.40620000000000001</v>
      </c>
      <c r="BC39" s="1374">
        <v>0.40620000000000001</v>
      </c>
      <c r="BD39" s="1236">
        <v>32.54</v>
      </c>
      <c r="BE39" s="1375">
        <v>0.40529999999999999</v>
      </c>
      <c r="BF39" s="1374">
        <v>0.40529999999999999</v>
      </c>
      <c r="BG39" s="1236">
        <v>31.78</v>
      </c>
      <c r="BH39" s="1375">
        <v>0.39539999999999997</v>
      </c>
      <c r="BI39" s="1374">
        <v>0.39539999999999997</v>
      </c>
      <c r="BJ39" s="1236">
        <v>32.49</v>
      </c>
      <c r="BK39" s="1375">
        <v>0.4047</v>
      </c>
      <c r="BL39" s="1374">
        <v>0.4047</v>
      </c>
      <c r="BM39" s="1236">
        <v>31.38</v>
      </c>
      <c r="BN39" s="1375">
        <v>0.39119999999999999</v>
      </c>
      <c r="BO39" s="1374">
        <v>0.39119999999999999</v>
      </c>
      <c r="BP39" s="1236">
        <v>28.3</v>
      </c>
      <c r="BQ39" s="1375">
        <v>0.3528</v>
      </c>
      <c r="BR39" s="1374">
        <v>0.3528</v>
      </c>
      <c r="BS39" s="1236">
        <v>27.33</v>
      </c>
      <c r="BT39" s="1375">
        <v>0.34079999999999999</v>
      </c>
      <c r="BU39" s="1374">
        <v>0.34079999999999999</v>
      </c>
      <c r="BV39" s="1236">
        <v>24.64</v>
      </c>
      <c r="BW39" s="1375">
        <v>0.30780000000000002</v>
      </c>
      <c r="BX39" s="1374">
        <v>0.30780000000000002</v>
      </c>
      <c r="BY39" s="1236">
        <v>22.58</v>
      </c>
      <c r="BZ39" s="1375">
        <v>0.28260000000000002</v>
      </c>
      <c r="CA39" s="1374">
        <v>0.28260000000000002</v>
      </c>
    </row>
    <row r="40" spans="1:79" s="1227" customFormat="1" ht="12.75" customHeight="1">
      <c r="A40" s="1906" t="s">
        <v>412</v>
      </c>
      <c r="B40" s="1907"/>
      <c r="C40" s="1908"/>
      <c r="D40" s="1364"/>
      <c r="E40" s="1325"/>
      <c r="F40" s="1324"/>
      <c r="G40" s="1323"/>
      <c r="H40" s="1488">
        <f t="shared" ref="H40:AM40" si="3">SUM(H41:H48)</f>
        <v>328.02</v>
      </c>
      <c r="I40" s="1487">
        <f t="shared" si="3"/>
        <v>4.073599999999999</v>
      </c>
      <c r="J40" s="1486">
        <f t="shared" si="3"/>
        <v>4.073599999999999</v>
      </c>
      <c r="K40" s="1488">
        <f t="shared" si="3"/>
        <v>324.89000000000004</v>
      </c>
      <c r="L40" s="1487">
        <f t="shared" si="3"/>
        <v>4.0347999999999997</v>
      </c>
      <c r="M40" s="1486">
        <f t="shared" si="3"/>
        <v>4.0347999999999997</v>
      </c>
      <c r="N40" s="1488">
        <f t="shared" si="3"/>
        <v>325.35000000000002</v>
      </c>
      <c r="O40" s="1487">
        <f t="shared" si="3"/>
        <v>4.0325999999999986</v>
      </c>
      <c r="P40" s="1486">
        <f t="shared" si="3"/>
        <v>4.0325999999999986</v>
      </c>
      <c r="Q40" s="1488">
        <f t="shared" si="3"/>
        <v>342.3</v>
      </c>
      <c r="R40" s="1487">
        <f t="shared" si="3"/>
        <v>4.2425999999999995</v>
      </c>
      <c r="S40" s="1486">
        <f t="shared" si="3"/>
        <v>4.2425999999999995</v>
      </c>
      <c r="T40" s="1488">
        <f t="shared" si="3"/>
        <v>385.89</v>
      </c>
      <c r="U40" s="1487">
        <f t="shared" si="3"/>
        <v>4.773600000000001</v>
      </c>
      <c r="V40" s="1486">
        <f t="shared" si="3"/>
        <v>4.773600000000001</v>
      </c>
      <c r="W40" s="1488">
        <f t="shared" si="3"/>
        <v>433.17999999999995</v>
      </c>
      <c r="X40" s="1487">
        <f t="shared" si="3"/>
        <v>5.3584000000000005</v>
      </c>
      <c r="Y40" s="1486">
        <f t="shared" si="3"/>
        <v>5.3584000000000005</v>
      </c>
      <c r="Z40" s="1488">
        <f t="shared" si="3"/>
        <v>462.11</v>
      </c>
      <c r="AA40" s="1487">
        <f t="shared" si="3"/>
        <v>5.7050000000000001</v>
      </c>
      <c r="AB40" s="1486">
        <f t="shared" si="3"/>
        <v>5.7050000000000001</v>
      </c>
      <c r="AC40" s="1488">
        <f t="shared" si="3"/>
        <v>463.45000000000005</v>
      </c>
      <c r="AD40" s="1487">
        <f t="shared" si="3"/>
        <v>5.7214</v>
      </c>
      <c r="AE40" s="1486">
        <f t="shared" si="3"/>
        <v>5.7214</v>
      </c>
      <c r="AF40" s="1488">
        <f t="shared" si="3"/>
        <v>468.05</v>
      </c>
      <c r="AG40" s="1487">
        <f t="shared" si="3"/>
        <v>5.7897999999999996</v>
      </c>
      <c r="AH40" s="1486">
        <f t="shared" si="3"/>
        <v>5.7897999999999996</v>
      </c>
      <c r="AI40" s="1488">
        <f t="shared" si="3"/>
        <v>472.71999999999997</v>
      </c>
      <c r="AJ40" s="1487">
        <f t="shared" si="3"/>
        <v>5.8532000000000002</v>
      </c>
      <c r="AK40" s="1486">
        <f t="shared" si="3"/>
        <v>5.8532000000000002</v>
      </c>
      <c r="AL40" s="1488">
        <f t="shared" si="3"/>
        <v>473.07000000000005</v>
      </c>
      <c r="AM40" s="1487">
        <f t="shared" si="3"/>
        <v>5.8634000000000004</v>
      </c>
      <c r="AN40" s="1486">
        <f t="shared" ref="AN40:BS40" si="4">SUM(AN41:AN48)</f>
        <v>5.8634000000000004</v>
      </c>
      <c r="AO40" s="1488">
        <f t="shared" si="4"/>
        <v>465.58000000000004</v>
      </c>
      <c r="AP40" s="1487">
        <f t="shared" si="4"/>
        <v>5.7761999999999993</v>
      </c>
      <c r="AQ40" s="1486">
        <f t="shared" si="4"/>
        <v>5.7761999999999993</v>
      </c>
      <c r="AR40" s="1488">
        <f t="shared" si="4"/>
        <v>465.03</v>
      </c>
      <c r="AS40" s="1487">
        <f t="shared" si="4"/>
        <v>5.7636000000000003</v>
      </c>
      <c r="AT40" s="1486">
        <f t="shared" si="4"/>
        <v>5.7636000000000003</v>
      </c>
      <c r="AU40" s="1488">
        <f t="shared" si="4"/>
        <v>475.56999999999994</v>
      </c>
      <c r="AV40" s="1487">
        <f t="shared" si="4"/>
        <v>5.8941999999999997</v>
      </c>
      <c r="AW40" s="1486">
        <f t="shared" si="4"/>
        <v>5.8941999999999997</v>
      </c>
      <c r="AX40" s="1488">
        <f t="shared" si="4"/>
        <v>491.84000000000003</v>
      </c>
      <c r="AY40" s="1487">
        <f t="shared" si="4"/>
        <v>6.0717999999999996</v>
      </c>
      <c r="AZ40" s="1486">
        <f t="shared" si="4"/>
        <v>6.0717999999999996</v>
      </c>
      <c r="BA40" s="1488">
        <f t="shared" si="4"/>
        <v>501.41</v>
      </c>
      <c r="BB40" s="1487">
        <f t="shared" si="4"/>
        <v>6.1962000000000002</v>
      </c>
      <c r="BC40" s="1486">
        <f t="shared" si="4"/>
        <v>6.1962000000000002</v>
      </c>
      <c r="BD40" s="1488">
        <f t="shared" si="4"/>
        <v>504.41</v>
      </c>
      <c r="BE40" s="1487">
        <f t="shared" si="4"/>
        <v>6.2332000000000001</v>
      </c>
      <c r="BF40" s="1486">
        <f t="shared" si="4"/>
        <v>6.2332000000000001</v>
      </c>
      <c r="BG40" s="1488">
        <f t="shared" si="4"/>
        <v>469.28000000000003</v>
      </c>
      <c r="BH40" s="1487">
        <f t="shared" si="4"/>
        <v>6.2072000000000012</v>
      </c>
      <c r="BI40" s="1486">
        <f t="shared" si="4"/>
        <v>6.2072000000000012</v>
      </c>
      <c r="BJ40" s="1488">
        <f t="shared" si="4"/>
        <v>459.98999999999995</v>
      </c>
      <c r="BK40" s="1487">
        <f t="shared" si="4"/>
        <v>6.1408000000000005</v>
      </c>
      <c r="BL40" s="1486">
        <f t="shared" si="4"/>
        <v>6.1408000000000005</v>
      </c>
      <c r="BM40" s="1488">
        <f t="shared" si="4"/>
        <v>474.9</v>
      </c>
      <c r="BN40" s="1487">
        <f t="shared" si="4"/>
        <v>5.8743999999999996</v>
      </c>
      <c r="BO40" s="1486">
        <f t="shared" si="4"/>
        <v>5.8743999999999996</v>
      </c>
      <c r="BP40" s="1488">
        <f t="shared" si="4"/>
        <v>435.91</v>
      </c>
      <c r="BQ40" s="1487">
        <f t="shared" si="4"/>
        <v>5.3974000000000002</v>
      </c>
      <c r="BR40" s="1486">
        <f t="shared" si="4"/>
        <v>5.3974000000000002</v>
      </c>
      <c r="BS40" s="1488">
        <f t="shared" si="4"/>
        <v>401.39000000000004</v>
      </c>
      <c r="BT40" s="1487">
        <f t="shared" ref="BT40:CY40" si="5">SUM(BT41:BT48)</f>
        <v>4.9700000000000006</v>
      </c>
      <c r="BU40" s="1486">
        <f t="shared" si="5"/>
        <v>4.9700000000000006</v>
      </c>
      <c r="BV40" s="1488">
        <f t="shared" si="5"/>
        <v>372.06</v>
      </c>
      <c r="BW40" s="1487">
        <f t="shared" si="5"/>
        <v>4.6113999999999997</v>
      </c>
      <c r="BX40" s="1486">
        <f t="shared" si="5"/>
        <v>4.6113999999999997</v>
      </c>
      <c r="BY40" s="1488">
        <f t="shared" si="5"/>
        <v>349.37000000000006</v>
      </c>
      <c r="BZ40" s="1487">
        <f t="shared" si="5"/>
        <v>4.3428000000000004</v>
      </c>
      <c r="CA40" s="1486">
        <f t="shared" si="5"/>
        <v>4.3428000000000004</v>
      </c>
    </row>
    <row r="41" spans="1:79" s="1227" customFormat="1">
      <c r="A41" s="1914" t="s">
        <v>440</v>
      </c>
      <c r="B41" s="1915"/>
      <c r="C41" s="1916"/>
      <c r="D41" s="1364"/>
      <c r="E41" s="1325"/>
      <c r="F41" s="1324"/>
      <c r="G41" s="1323"/>
      <c r="H41" s="1236">
        <v>47.48</v>
      </c>
      <c r="I41" s="1375">
        <v>0.58960000000000001</v>
      </c>
      <c r="J41" s="1374">
        <v>0.58960000000000001</v>
      </c>
      <c r="K41" s="1236">
        <v>46.57</v>
      </c>
      <c r="L41" s="1375">
        <v>0.57840000000000003</v>
      </c>
      <c r="M41" s="1374">
        <v>0.57840000000000003</v>
      </c>
      <c r="N41" s="1236">
        <v>46.34</v>
      </c>
      <c r="O41" s="1375">
        <v>0.57440000000000002</v>
      </c>
      <c r="P41" s="1374">
        <v>0.57440000000000002</v>
      </c>
      <c r="Q41" s="1236">
        <v>49.05</v>
      </c>
      <c r="R41" s="1375">
        <v>0.60799999999999998</v>
      </c>
      <c r="S41" s="1374">
        <v>0.60799999999999998</v>
      </c>
      <c r="T41" s="1236">
        <v>60.79</v>
      </c>
      <c r="U41" s="1375">
        <v>0.752</v>
      </c>
      <c r="V41" s="1374">
        <v>0.752</v>
      </c>
      <c r="W41" s="1236">
        <v>75.209999999999994</v>
      </c>
      <c r="X41" s="1375">
        <v>0.9304</v>
      </c>
      <c r="Y41" s="1374">
        <v>0.9304</v>
      </c>
      <c r="Z41" s="1236">
        <v>73.16</v>
      </c>
      <c r="AA41" s="1375">
        <v>0.9032</v>
      </c>
      <c r="AB41" s="1374">
        <v>0.9032</v>
      </c>
      <c r="AC41" s="1236">
        <v>75.819999999999993</v>
      </c>
      <c r="AD41" s="1375">
        <v>0.93600000000000005</v>
      </c>
      <c r="AE41" s="1374">
        <v>0.93600000000000005</v>
      </c>
      <c r="AF41" s="1236">
        <v>81.36</v>
      </c>
      <c r="AG41" s="1375">
        <v>1.0064</v>
      </c>
      <c r="AH41" s="1374">
        <v>1.0064</v>
      </c>
      <c r="AI41" s="1236">
        <v>84.96</v>
      </c>
      <c r="AJ41" s="1375">
        <v>1.052</v>
      </c>
      <c r="AK41" s="1374">
        <v>1.052</v>
      </c>
      <c r="AL41" s="1236">
        <v>86.94</v>
      </c>
      <c r="AM41" s="1375">
        <v>1.0775999999999999</v>
      </c>
      <c r="AN41" s="1374">
        <v>1.0775999999999999</v>
      </c>
      <c r="AO41" s="1236">
        <v>86.28</v>
      </c>
      <c r="AP41" s="1375">
        <v>1.0704</v>
      </c>
      <c r="AQ41" s="1374">
        <v>1.0704</v>
      </c>
      <c r="AR41" s="1236">
        <v>84.43</v>
      </c>
      <c r="AS41" s="1375">
        <v>1.0464</v>
      </c>
      <c r="AT41" s="1374">
        <v>1.0464</v>
      </c>
      <c r="AU41" s="1236">
        <v>88.3</v>
      </c>
      <c r="AV41" s="1375">
        <v>1.0944</v>
      </c>
      <c r="AW41" s="1374">
        <v>1.0944</v>
      </c>
      <c r="AX41" s="1236">
        <v>93.9</v>
      </c>
      <c r="AY41" s="1375">
        <v>1.1592</v>
      </c>
      <c r="AZ41" s="1374">
        <v>1.1592</v>
      </c>
      <c r="BA41" s="1236">
        <v>100.28</v>
      </c>
      <c r="BB41" s="1375">
        <v>1.2392000000000001</v>
      </c>
      <c r="BC41" s="1374">
        <v>1.2392000000000001</v>
      </c>
      <c r="BD41" s="1236">
        <v>105.52</v>
      </c>
      <c r="BE41" s="1375">
        <v>1.304</v>
      </c>
      <c r="BF41" s="1374">
        <v>1.304</v>
      </c>
      <c r="BG41" s="1236">
        <v>99.01</v>
      </c>
      <c r="BH41" s="1375">
        <v>1.3095999999999999</v>
      </c>
      <c r="BI41" s="1374">
        <v>1.3095999999999999</v>
      </c>
      <c r="BJ41" s="1236">
        <v>96.6</v>
      </c>
      <c r="BK41" s="1375">
        <v>1.2895999999999999</v>
      </c>
      <c r="BL41" s="1374">
        <v>1.2895999999999999</v>
      </c>
      <c r="BM41" s="1236">
        <v>95.33</v>
      </c>
      <c r="BN41" s="1375">
        <v>1.1792</v>
      </c>
      <c r="BO41" s="1374">
        <v>1.1792</v>
      </c>
      <c r="BP41" s="1236">
        <v>83.22</v>
      </c>
      <c r="BQ41" s="1375">
        <v>1.0304</v>
      </c>
      <c r="BR41" s="1374">
        <v>1.0304</v>
      </c>
      <c r="BS41" s="1236">
        <v>70.88</v>
      </c>
      <c r="BT41" s="1375">
        <v>0.87760000000000005</v>
      </c>
      <c r="BU41" s="1374">
        <v>0.87760000000000005</v>
      </c>
      <c r="BV41" s="1236">
        <v>59.32</v>
      </c>
      <c r="BW41" s="1375">
        <v>0.73520000000000008</v>
      </c>
      <c r="BX41" s="1374">
        <v>0.73520000000000008</v>
      </c>
      <c r="BY41" s="1236">
        <v>51.81</v>
      </c>
      <c r="BZ41" s="1375">
        <v>0.64400000000000002</v>
      </c>
      <c r="CA41" s="1374">
        <v>0.64400000000000002</v>
      </c>
    </row>
    <row r="42" spans="1:79" s="1227" customFormat="1">
      <c r="A42" s="1914" t="s">
        <v>439</v>
      </c>
      <c r="B42" s="1915"/>
      <c r="C42" s="1916"/>
      <c r="D42" s="1364"/>
      <c r="E42" s="1325"/>
      <c r="F42" s="1324"/>
      <c r="G42" s="1323"/>
      <c r="H42" s="1236">
        <v>24.8</v>
      </c>
      <c r="I42" s="1375">
        <v>0.308</v>
      </c>
      <c r="J42" s="1374">
        <v>0.308</v>
      </c>
      <c r="K42" s="1236">
        <v>24.8</v>
      </c>
      <c r="L42" s="1375">
        <v>0.308</v>
      </c>
      <c r="M42" s="1374">
        <v>0.308</v>
      </c>
      <c r="N42" s="1236">
        <v>24.85</v>
      </c>
      <c r="O42" s="1375">
        <v>0.308</v>
      </c>
      <c r="P42" s="1374">
        <v>0.308</v>
      </c>
      <c r="Q42" s="1236">
        <v>25.37</v>
      </c>
      <c r="R42" s="1375">
        <v>0.31439999999999996</v>
      </c>
      <c r="S42" s="1374">
        <v>0.31439999999999996</v>
      </c>
      <c r="T42" s="1236">
        <v>28.84</v>
      </c>
      <c r="U42" s="1375">
        <v>0.35680000000000001</v>
      </c>
      <c r="V42" s="1374">
        <v>0.35680000000000001</v>
      </c>
      <c r="W42" s="1236">
        <v>39.9</v>
      </c>
      <c r="X42" s="1375">
        <v>0.49360000000000004</v>
      </c>
      <c r="Y42" s="1374">
        <v>0.49360000000000004</v>
      </c>
      <c r="Z42" s="1236">
        <v>51.97</v>
      </c>
      <c r="AA42" s="1375">
        <v>0.64160000000000006</v>
      </c>
      <c r="AB42" s="1374">
        <v>0.64160000000000006</v>
      </c>
      <c r="AC42" s="1236">
        <v>51.97</v>
      </c>
      <c r="AD42" s="1375">
        <v>0.64160000000000006</v>
      </c>
      <c r="AE42" s="1374">
        <v>0.64160000000000006</v>
      </c>
      <c r="AF42" s="1236">
        <v>49.67</v>
      </c>
      <c r="AG42" s="1375">
        <v>0.61439999999999995</v>
      </c>
      <c r="AH42" s="1374">
        <v>0.61439999999999995</v>
      </c>
      <c r="AI42" s="1236">
        <v>47.75</v>
      </c>
      <c r="AJ42" s="1375">
        <v>0.59120000000000006</v>
      </c>
      <c r="AK42" s="1374">
        <v>0.59120000000000006</v>
      </c>
      <c r="AL42" s="1236">
        <v>44.02</v>
      </c>
      <c r="AM42" s="1375">
        <v>0.54559999999999997</v>
      </c>
      <c r="AN42" s="1374">
        <v>0.54559999999999997</v>
      </c>
      <c r="AO42" s="1236">
        <v>43.2</v>
      </c>
      <c r="AP42" s="1375">
        <v>0.53600000000000003</v>
      </c>
      <c r="AQ42" s="1374">
        <v>0.53600000000000003</v>
      </c>
      <c r="AR42" s="1236">
        <v>44.79</v>
      </c>
      <c r="AS42" s="1375">
        <v>0.55520000000000003</v>
      </c>
      <c r="AT42" s="1374">
        <v>0.55520000000000003</v>
      </c>
      <c r="AU42" s="1236">
        <v>45.12</v>
      </c>
      <c r="AV42" s="1375">
        <v>0.55920000000000003</v>
      </c>
      <c r="AW42" s="1374">
        <v>0.55920000000000003</v>
      </c>
      <c r="AX42" s="1236">
        <v>43.16</v>
      </c>
      <c r="AY42" s="1375">
        <v>0.53279999999999994</v>
      </c>
      <c r="AZ42" s="1374">
        <v>0.53279999999999994</v>
      </c>
      <c r="BA42" s="1236">
        <v>39.549999999999997</v>
      </c>
      <c r="BB42" s="1375">
        <v>0.48880000000000001</v>
      </c>
      <c r="BC42" s="1374">
        <v>0.48880000000000001</v>
      </c>
      <c r="BD42" s="1236">
        <v>35.479999999999997</v>
      </c>
      <c r="BE42" s="1375">
        <v>0.43839999999999996</v>
      </c>
      <c r="BF42" s="1374">
        <v>0.43839999999999996</v>
      </c>
      <c r="BG42" s="1236">
        <v>30.97</v>
      </c>
      <c r="BH42" s="1375">
        <v>0.40960000000000002</v>
      </c>
      <c r="BI42" s="1374">
        <v>0.40960000000000002</v>
      </c>
      <c r="BJ42" s="1236">
        <v>30.2</v>
      </c>
      <c r="BK42" s="1375">
        <v>0.4032</v>
      </c>
      <c r="BL42" s="1374">
        <v>0.4032</v>
      </c>
      <c r="BM42" s="1236">
        <v>30.59</v>
      </c>
      <c r="BN42" s="1375">
        <v>0.37839999999999996</v>
      </c>
      <c r="BO42" s="1374">
        <v>0.37839999999999996</v>
      </c>
      <c r="BP42" s="1236">
        <v>27.52</v>
      </c>
      <c r="BQ42" s="1375">
        <v>0.34079999999999999</v>
      </c>
      <c r="BR42" s="1374">
        <v>0.34079999999999999</v>
      </c>
      <c r="BS42" s="1236">
        <v>25.46</v>
      </c>
      <c r="BT42" s="1375">
        <v>0.31519999999999998</v>
      </c>
      <c r="BU42" s="1374">
        <v>0.31519999999999998</v>
      </c>
      <c r="BV42" s="1236">
        <v>24.79</v>
      </c>
      <c r="BW42" s="1375">
        <v>0.30719999999999997</v>
      </c>
      <c r="BX42" s="1374">
        <v>0.30719999999999997</v>
      </c>
      <c r="BY42" s="1236">
        <v>24.33</v>
      </c>
      <c r="BZ42" s="1375">
        <v>0.3024</v>
      </c>
      <c r="CA42" s="1374">
        <v>0.3024</v>
      </c>
    </row>
    <row r="43" spans="1:79" s="1227" customFormat="1" ht="14.25" customHeight="1">
      <c r="A43" s="1914" t="s">
        <v>438</v>
      </c>
      <c r="B43" s="1915"/>
      <c r="C43" s="1916"/>
      <c r="D43" s="1364"/>
      <c r="E43" s="1325"/>
      <c r="F43" s="1324"/>
      <c r="G43" s="1323"/>
      <c r="H43" s="1236">
        <v>19.329999999999998</v>
      </c>
      <c r="I43" s="1375">
        <v>0.24</v>
      </c>
      <c r="J43" s="1374">
        <v>0.24</v>
      </c>
      <c r="K43" s="1236">
        <v>18.78</v>
      </c>
      <c r="L43" s="1375">
        <v>0.23319999999999999</v>
      </c>
      <c r="M43" s="1374">
        <v>0.23319999999999999</v>
      </c>
      <c r="N43" s="1236">
        <v>19.010000000000002</v>
      </c>
      <c r="O43" s="1375">
        <v>0.2356</v>
      </c>
      <c r="P43" s="1374">
        <v>0.2356</v>
      </c>
      <c r="Q43" s="1236">
        <v>20.2</v>
      </c>
      <c r="R43" s="1375">
        <v>0.25040000000000001</v>
      </c>
      <c r="S43" s="1374">
        <v>0.25040000000000001</v>
      </c>
      <c r="T43" s="1236">
        <v>22.12</v>
      </c>
      <c r="U43" s="1375">
        <v>0.27360000000000001</v>
      </c>
      <c r="V43" s="1374">
        <v>0.27360000000000001</v>
      </c>
      <c r="W43" s="1236">
        <v>23.41</v>
      </c>
      <c r="X43" s="1375">
        <v>0.28960000000000002</v>
      </c>
      <c r="Y43" s="1374">
        <v>0.28960000000000002</v>
      </c>
      <c r="Z43" s="1236">
        <v>22.87</v>
      </c>
      <c r="AA43" s="1375">
        <v>0.28239999999999998</v>
      </c>
      <c r="AB43" s="1374">
        <v>0.28239999999999998</v>
      </c>
      <c r="AC43" s="1236">
        <v>22.39</v>
      </c>
      <c r="AD43" s="1375">
        <v>0.27639999999999998</v>
      </c>
      <c r="AE43" s="1374">
        <v>0.27639999999999998</v>
      </c>
      <c r="AF43" s="1236">
        <v>21.99</v>
      </c>
      <c r="AG43" s="1375">
        <v>0.27200000000000002</v>
      </c>
      <c r="AH43" s="1374">
        <v>0.27200000000000002</v>
      </c>
      <c r="AI43" s="1236">
        <v>22.19</v>
      </c>
      <c r="AJ43" s="1375">
        <v>0.27479999999999999</v>
      </c>
      <c r="AK43" s="1374">
        <v>0.27479999999999999</v>
      </c>
      <c r="AL43" s="1236">
        <v>22.33</v>
      </c>
      <c r="AM43" s="1375">
        <v>0.27679999999999999</v>
      </c>
      <c r="AN43" s="1374">
        <v>0.27679999999999999</v>
      </c>
      <c r="AO43" s="1236">
        <v>21.96</v>
      </c>
      <c r="AP43" s="1375">
        <v>0.27239999999999998</v>
      </c>
      <c r="AQ43" s="1374">
        <v>0.27239999999999998</v>
      </c>
      <c r="AR43" s="1236">
        <v>21.53</v>
      </c>
      <c r="AS43" s="1375">
        <v>0.26680000000000004</v>
      </c>
      <c r="AT43" s="1374">
        <v>0.26680000000000004</v>
      </c>
      <c r="AU43" s="1236">
        <v>22.53</v>
      </c>
      <c r="AV43" s="1375">
        <v>0.2792</v>
      </c>
      <c r="AW43" s="1374">
        <v>0.2792</v>
      </c>
      <c r="AX43" s="1236">
        <v>24.98</v>
      </c>
      <c r="AY43" s="1375">
        <v>0.30839999999999995</v>
      </c>
      <c r="AZ43" s="1374">
        <v>0.30839999999999995</v>
      </c>
      <c r="BA43" s="1236">
        <v>26.61</v>
      </c>
      <c r="BB43" s="1375">
        <v>0.32880000000000004</v>
      </c>
      <c r="BC43" s="1374">
        <v>0.32880000000000004</v>
      </c>
      <c r="BD43" s="1236">
        <v>27</v>
      </c>
      <c r="BE43" s="1375">
        <v>0.33360000000000001</v>
      </c>
      <c r="BF43" s="1374">
        <v>0.33360000000000001</v>
      </c>
      <c r="BG43" s="1236">
        <v>27.1</v>
      </c>
      <c r="BH43" s="1375">
        <v>0.3584</v>
      </c>
      <c r="BI43" s="1374">
        <v>0.3584</v>
      </c>
      <c r="BJ43" s="1236">
        <v>26.58</v>
      </c>
      <c r="BK43" s="1375">
        <v>0.3548</v>
      </c>
      <c r="BL43" s="1374">
        <v>0.3548</v>
      </c>
      <c r="BM43" s="1236">
        <v>27.68</v>
      </c>
      <c r="BN43" s="1375">
        <v>0.34239999999999998</v>
      </c>
      <c r="BO43" s="1374">
        <v>0.34239999999999998</v>
      </c>
      <c r="BP43" s="1236">
        <v>25.62</v>
      </c>
      <c r="BQ43" s="1375">
        <v>0.31719999999999998</v>
      </c>
      <c r="BR43" s="1374">
        <v>0.31719999999999998</v>
      </c>
      <c r="BS43" s="1236">
        <v>23.65</v>
      </c>
      <c r="BT43" s="1375">
        <v>0.2928</v>
      </c>
      <c r="BU43" s="1374">
        <v>0.2928</v>
      </c>
      <c r="BV43" s="1236">
        <v>21.49</v>
      </c>
      <c r="BW43" s="1375">
        <v>0.26639999999999997</v>
      </c>
      <c r="BX43" s="1374">
        <v>0.26639999999999997</v>
      </c>
      <c r="BY43" s="1236">
        <v>20.05</v>
      </c>
      <c r="BZ43" s="1375">
        <v>0.24919999999999998</v>
      </c>
      <c r="CA43" s="1374">
        <v>0.24919999999999998</v>
      </c>
    </row>
    <row r="44" spans="1:79" s="1227" customFormat="1">
      <c r="A44" s="1914" t="s">
        <v>437</v>
      </c>
      <c r="B44" s="1915"/>
      <c r="C44" s="1916"/>
      <c r="D44" s="1364"/>
      <c r="E44" s="1325"/>
      <c r="F44" s="1324"/>
      <c r="G44" s="1323"/>
      <c r="H44" s="1236">
        <v>73.5</v>
      </c>
      <c r="I44" s="1375">
        <v>0.91279999999999994</v>
      </c>
      <c r="J44" s="1435">
        <v>0.91279999999999994</v>
      </c>
      <c r="K44" s="1236">
        <v>72.150000000000006</v>
      </c>
      <c r="L44" s="1375">
        <v>0.89600000000000002</v>
      </c>
      <c r="M44" s="1435">
        <v>0.89600000000000002</v>
      </c>
      <c r="N44" s="1236">
        <v>72.55</v>
      </c>
      <c r="O44" s="1375">
        <v>0.8992</v>
      </c>
      <c r="P44" s="1435">
        <v>0.8992</v>
      </c>
      <c r="Q44" s="1236">
        <v>77.2</v>
      </c>
      <c r="R44" s="1375">
        <v>0.95679999999999998</v>
      </c>
      <c r="S44" s="1435">
        <v>0.95679999999999998</v>
      </c>
      <c r="T44" s="1236">
        <v>88.6</v>
      </c>
      <c r="U44" s="1375">
        <v>1.0960000000000001</v>
      </c>
      <c r="V44" s="1435">
        <v>1.0960000000000001</v>
      </c>
      <c r="W44" s="1236">
        <v>95.72</v>
      </c>
      <c r="X44" s="1375">
        <v>1.1839999999999999</v>
      </c>
      <c r="Y44" s="1435">
        <v>1.1839999999999999</v>
      </c>
      <c r="Z44" s="1236">
        <v>106.92</v>
      </c>
      <c r="AA44" s="1375">
        <v>1.32</v>
      </c>
      <c r="AB44" s="1435">
        <v>1.32</v>
      </c>
      <c r="AC44" s="1236">
        <v>110.55</v>
      </c>
      <c r="AD44" s="1375">
        <v>1.3648</v>
      </c>
      <c r="AE44" s="1435">
        <v>1.3648</v>
      </c>
      <c r="AF44" s="1236">
        <v>110.78</v>
      </c>
      <c r="AG44" s="1375">
        <v>1.3704000000000001</v>
      </c>
      <c r="AH44" s="1435">
        <v>1.3704000000000001</v>
      </c>
      <c r="AI44" s="1236">
        <v>109.45</v>
      </c>
      <c r="AJ44" s="1375">
        <v>1.3552</v>
      </c>
      <c r="AK44" s="1435">
        <v>1.3552</v>
      </c>
      <c r="AL44" s="1236">
        <v>106.89</v>
      </c>
      <c r="AM44" s="1375">
        <v>1.3248</v>
      </c>
      <c r="AN44" s="1435">
        <v>1.3248</v>
      </c>
      <c r="AO44" s="1236">
        <v>108.91</v>
      </c>
      <c r="AP44" s="1375">
        <v>1.3512</v>
      </c>
      <c r="AQ44" s="1435">
        <v>1.3512</v>
      </c>
      <c r="AR44" s="1236">
        <v>105.66</v>
      </c>
      <c r="AS44" s="1375">
        <v>1.3095999999999999</v>
      </c>
      <c r="AT44" s="1435">
        <v>1.3095999999999999</v>
      </c>
      <c r="AU44" s="1236">
        <v>108.5</v>
      </c>
      <c r="AV44" s="1375">
        <v>1.3448</v>
      </c>
      <c r="AW44" s="1435">
        <v>1.3448</v>
      </c>
      <c r="AX44" s="1236">
        <v>114.76</v>
      </c>
      <c r="AY44" s="1375">
        <v>1.4168000000000001</v>
      </c>
      <c r="AZ44" s="1435">
        <v>1.4168000000000001</v>
      </c>
      <c r="BA44" s="1236">
        <v>114.46</v>
      </c>
      <c r="BB44" s="1375">
        <v>1.4144000000000001</v>
      </c>
      <c r="BC44" s="1435">
        <v>1.4144000000000001</v>
      </c>
      <c r="BD44" s="1236">
        <v>114.33</v>
      </c>
      <c r="BE44" s="1375">
        <v>1.4128000000000001</v>
      </c>
      <c r="BF44" s="1435">
        <v>1.4128000000000001</v>
      </c>
      <c r="BG44" s="1236">
        <v>101.91</v>
      </c>
      <c r="BH44" s="1375">
        <v>1.3480000000000001</v>
      </c>
      <c r="BI44" s="1435">
        <v>1.3480000000000001</v>
      </c>
      <c r="BJ44" s="1236">
        <v>97.44</v>
      </c>
      <c r="BK44" s="1375">
        <v>1.3008</v>
      </c>
      <c r="BL44" s="1435">
        <v>1.3008</v>
      </c>
      <c r="BM44" s="1236">
        <v>101.54</v>
      </c>
      <c r="BN44" s="1375">
        <v>1.256</v>
      </c>
      <c r="BO44" s="1435">
        <v>1.256</v>
      </c>
      <c r="BP44" s="1236">
        <v>94.01</v>
      </c>
      <c r="BQ44" s="1375">
        <v>1.1639999999999999</v>
      </c>
      <c r="BR44" s="1435">
        <v>1.1639999999999999</v>
      </c>
      <c r="BS44" s="1236">
        <v>87.16</v>
      </c>
      <c r="BT44" s="1375">
        <v>1.0791999999999999</v>
      </c>
      <c r="BU44" s="1435">
        <v>1.0791999999999999</v>
      </c>
      <c r="BV44" s="1236">
        <v>81.33</v>
      </c>
      <c r="BW44" s="1375">
        <v>1.008</v>
      </c>
      <c r="BX44" s="1435">
        <v>1.008</v>
      </c>
      <c r="BY44" s="1236">
        <v>77.680000000000007</v>
      </c>
      <c r="BZ44" s="1375">
        <v>0.96560000000000001</v>
      </c>
      <c r="CA44" s="1435">
        <v>0.96560000000000001</v>
      </c>
    </row>
    <row r="45" spans="1:79" s="1227" customFormat="1">
      <c r="A45" s="1914" t="s">
        <v>436</v>
      </c>
      <c r="B45" s="1915"/>
      <c r="C45" s="1916"/>
      <c r="D45" s="1485"/>
      <c r="E45" s="1484"/>
      <c r="F45" s="1483"/>
      <c r="G45" s="1482"/>
      <c r="H45" s="1236">
        <v>6.18</v>
      </c>
      <c r="I45" s="1375">
        <v>7.6799999999999993E-2</v>
      </c>
      <c r="J45" s="1435">
        <v>7.6799999999999993E-2</v>
      </c>
      <c r="K45" s="1236">
        <v>6.28</v>
      </c>
      <c r="L45" s="1375">
        <v>7.8E-2</v>
      </c>
      <c r="M45" s="1435">
        <v>7.8E-2</v>
      </c>
      <c r="N45" s="1236">
        <v>6.34</v>
      </c>
      <c r="O45" s="1375">
        <v>7.8599999999999989E-2</v>
      </c>
      <c r="P45" s="1435">
        <v>7.8599999999999989E-2</v>
      </c>
      <c r="Q45" s="1236">
        <v>6.44</v>
      </c>
      <c r="R45" s="1375">
        <v>7.9799999999999996E-2</v>
      </c>
      <c r="S45" s="1435">
        <v>7.9799999999999996E-2</v>
      </c>
      <c r="T45" s="1236">
        <v>6.69</v>
      </c>
      <c r="U45" s="1375">
        <v>8.2799999999999999E-2</v>
      </c>
      <c r="V45" s="1435">
        <v>8.2799999999999999E-2</v>
      </c>
      <c r="W45" s="1236">
        <v>10.38</v>
      </c>
      <c r="X45" s="1375">
        <v>0.12840000000000001</v>
      </c>
      <c r="Y45" s="1435">
        <v>0.12840000000000001</v>
      </c>
      <c r="Z45" s="1236">
        <v>12.3</v>
      </c>
      <c r="AA45" s="1375">
        <v>0.15180000000000002</v>
      </c>
      <c r="AB45" s="1435">
        <v>0.15180000000000002</v>
      </c>
      <c r="AC45" s="1236">
        <v>12.98</v>
      </c>
      <c r="AD45" s="1375">
        <v>0.16019999999999998</v>
      </c>
      <c r="AE45" s="1435">
        <v>0.16019999999999998</v>
      </c>
      <c r="AF45" s="1236">
        <v>11.88</v>
      </c>
      <c r="AG45" s="1375">
        <v>0.14699999999999999</v>
      </c>
      <c r="AH45" s="1435">
        <v>0.14699999999999999</v>
      </c>
      <c r="AI45" s="1236">
        <v>11.92</v>
      </c>
      <c r="AJ45" s="1375">
        <v>0.14759999999999998</v>
      </c>
      <c r="AK45" s="1435">
        <v>0.14759999999999998</v>
      </c>
      <c r="AL45" s="1236">
        <v>11.67</v>
      </c>
      <c r="AM45" s="1375">
        <v>0.14460000000000001</v>
      </c>
      <c r="AN45" s="1435">
        <v>0.14460000000000001</v>
      </c>
      <c r="AO45" s="1236">
        <v>11.66</v>
      </c>
      <c r="AP45" s="1375">
        <v>0.14460000000000001</v>
      </c>
      <c r="AQ45" s="1435">
        <v>0.14460000000000001</v>
      </c>
      <c r="AR45" s="1236">
        <v>12.01</v>
      </c>
      <c r="AS45" s="1375">
        <v>0.14880000000000002</v>
      </c>
      <c r="AT45" s="1435">
        <v>0.14880000000000002</v>
      </c>
      <c r="AU45" s="1236">
        <v>12.44</v>
      </c>
      <c r="AV45" s="1375">
        <v>0.15419999999999998</v>
      </c>
      <c r="AW45" s="1435">
        <v>0.15419999999999998</v>
      </c>
      <c r="AX45" s="1236">
        <v>12.88</v>
      </c>
      <c r="AY45" s="1375">
        <v>0.159</v>
      </c>
      <c r="AZ45" s="1435">
        <v>0.159</v>
      </c>
      <c r="BA45" s="1236">
        <v>12.48</v>
      </c>
      <c r="BB45" s="1375">
        <v>0.15419999999999998</v>
      </c>
      <c r="BC45" s="1435">
        <v>0.15419999999999998</v>
      </c>
      <c r="BD45" s="1236">
        <v>10.88</v>
      </c>
      <c r="BE45" s="1375">
        <v>0.13440000000000002</v>
      </c>
      <c r="BF45" s="1435">
        <v>0.13440000000000002</v>
      </c>
      <c r="BG45" s="1236">
        <v>8.89</v>
      </c>
      <c r="BH45" s="1375">
        <v>0.1176</v>
      </c>
      <c r="BI45" s="1435">
        <v>0.1176</v>
      </c>
      <c r="BJ45" s="1236">
        <v>8.27</v>
      </c>
      <c r="BK45" s="1375">
        <v>0.11040000000000001</v>
      </c>
      <c r="BL45" s="1435">
        <v>0.11040000000000001</v>
      </c>
      <c r="BM45" s="1236">
        <v>8.6300000000000008</v>
      </c>
      <c r="BN45" s="1375">
        <v>0.10679999999999999</v>
      </c>
      <c r="BO45" s="1435">
        <v>0.10679999999999999</v>
      </c>
      <c r="BP45" s="1236">
        <v>8.58</v>
      </c>
      <c r="BQ45" s="1375">
        <v>0.1062</v>
      </c>
      <c r="BR45" s="1435">
        <v>0.1062</v>
      </c>
      <c r="BS45" s="1236">
        <v>6.4</v>
      </c>
      <c r="BT45" s="1375">
        <v>7.9200000000000007E-2</v>
      </c>
      <c r="BU45" s="1435">
        <v>7.9200000000000007E-2</v>
      </c>
      <c r="BV45" s="1236">
        <v>6.34</v>
      </c>
      <c r="BW45" s="1375">
        <v>7.8599999999999989E-2</v>
      </c>
      <c r="BX45" s="1435">
        <v>7.8599999999999989E-2</v>
      </c>
      <c r="BY45" s="1236">
        <v>6.47</v>
      </c>
      <c r="BZ45" s="1375">
        <v>8.0399999999999999E-2</v>
      </c>
      <c r="CA45" s="1435">
        <v>8.0399999999999999E-2</v>
      </c>
    </row>
    <row r="46" spans="1:79" s="1227" customFormat="1">
      <c r="A46" s="1914" t="s">
        <v>435</v>
      </c>
      <c r="B46" s="1915"/>
      <c r="C46" s="1916"/>
      <c r="D46" s="1485"/>
      <c r="E46" s="1484"/>
      <c r="F46" s="1483"/>
      <c r="G46" s="1482"/>
      <c r="H46" s="1236">
        <v>74.02</v>
      </c>
      <c r="I46" s="1375">
        <v>0.91920000000000002</v>
      </c>
      <c r="J46" s="1374">
        <v>0.91920000000000002</v>
      </c>
      <c r="K46" s="1236">
        <v>72.86</v>
      </c>
      <c r="L46" s="1375">
        <v>0.90479999999999994</v>
      </c>
      <c r="M46" s="1374">
        <v>0.90479999999999994</v>
      </c>
      <c r="N46" s="1236">
        <v>72.680000000000007</v>
      </c>
      <c r="O46" s="1375">
        <v>0.90079999999999993</v>
      </c>
      <c r="P46" s="1374">
        <v>0.90079999999999993</v>
      </c>
      <c r="Q46" s="1236">
        <v>75.97</v>
      </c>
      <c r="R46" s="1375">
        <v>0.94159999999999999</v>
      </c>
      <c r="S46" s="1374">
        <v>0.94159999999999999</v>
      </c>
      <c r="T46" s="1236">
        <v>89.05</v>
      </c>
      <c r="U46" s="1375">
        <v>1.1015999999999999</v>
      </c>
      <c r="V46" s="1374">
        <v>1.1015999999999999</v>
      </c>
      <c r="W46" s="1236">
        <v>94.42</v>
      </c>
      <c r="X46" s="1375">
        <v>1.1679999999999999</v>
      </c>
      <c r="Y46" s="1374">
        <v>1.1679999999999999</v>
      </c>
      <c r="Z46" s="1236">
        <v>96.36</v>
      </c>
      <c r="AA46" s="1375">
        <v>1.1896</v>
      </c>
      <c r="AB46" s="1374">
        <v>1.1896</v>
      </c>
      <c r="AC46" s="1236">
        <v>94.29</v>
      </c>
      <c r="AD46" s="1375">
        <v>1.1639999999999999</v>
      </c>
      <c r="AE46" s="1374">
        <v>1.1639999999999999</v>
      </c>
      <c r="AF46" s="1236">
        <v>95.59</v>
      </c>
      <c r="AG46" s="1375">
        <v>1.1824000000000001</v>
      </c>
      <c r="AH46" s="1374">
        <v>1.1824000000000001</v>
      </c>
      <c r="AI46" s="1236">
        <v>98.66</v>
      </c>
      <c r="AJ46" s="1375">
        <v>1.2216</v>
      </c>
      <c r="AK46" s="1374">
        <v>1.2216</v>
      </c>
      <c r="AL46" s="1236">
        <v>102.5</v>
      </c>
      <c r="AM46" s="1375">
        <v>1.2704000000000002</v>
      </c>
      <c r="AN46" s="1374">
        <v>1.2704000000000002</v>
      </c>
      <c r="AO46" s="1236">
        <v>99.04</v>
      </c>
      <c r="AP46" s="1375">
        <v>1.2287999999999999</v>
      </c>
      <c r="AQ46" s="1374">
        <v>1.2287999999999999</v>
      </c>
      <c r="AR46" s="1236">
        <v>99.34</v>
      </c>
      <c r="AS46" s="1375">
        <v>1.2312000000000001</v>
      </c>
      <c r="AT46" s="1374">
        <v>1.2312000000000001</v>
      </c>
      <c r="AU46" s="1236">
        <v>102.76</v>
      </c>
      <c r="AV46" s="1375">
        <v>1.2735999999999998</v>
      </c>
      <c r="AW46" s="1374">
        <v>1.2735999999999998</v>
      </c>
      <c r="AX46" s="1236">
        <v>109.26</v>
      </c>
      <c r="AY46" s="1375">
        <v>1.3488</v>
      </c>
      <c r="AZ46" s="1374">
        <v>1.3488</v>
      </c>
      <c r="BA46" s="1236">
        <v>113.42</v>
      </c>
      <c r="BB46" s="1375">
        <v>1.4016</v>
      </c>
      <c r="BC46" s="1374">
        <v>1.4016</v>
      </c>
      <c r="BD46" s="1236">
        <v>118.4</v>
      </c>
      <c r="BE46" s="1375">
        <v>1.4632000000000001</v>
      </c>
      <c r="BF46" s="1374">
        <v>1.4632000000000001</v>
      </c>
      <c r="BG46" s="1236">
        <v>112.31</v>
      </c>
      <c r="BH46" s="1375">
        <v>1.4855999999999998</v>
      </c>
      <c r="BI46" s="1374">
        <v>1.4855999999999998</v>
      </c>
      <c r="BJ46" s="1236">
        <v>109.96</v>
      </c>
      <c r="BK46" s="1375">
        <v>1.468</v>
      </c>
      <c r="BL46" s="1374">
        <v>1.468</v>
      </c>
      <c r="BM46" s="1236">
        <v>114.15</v>
      </c>
      <c r="BN46" s="1375">
        <v>1.4119999999999999</v>
      </c>
      <c r="BO46" s="1374">
        <v>1.4119999999999999</v>
      </c>
      <c r="BP46" s="1236">
        <v>102.73</v>
      </c>
      <c r="BQ46" s="1375">
        <v>1.272</v>
      </c>
      <c r="BR46" s="1374">
        <v>1.272</v>
      </c>
      <c r="BS46" s="1236">
        <v>93.68</v>
      </c>
      <c r="BT46" s="1375">
        <v>1.1599999999999999</v>
      </c>
      <c r="BU46" s="1374">
        <v>1.1599999999999999</v>
      </c>
      <c r="BV46" s="1236">
        <v>86.3</v>
      </c>
      <c r="BW46" s="1375">
        <v>1.0695999999999999</v>
      </c>
      <c r="BX46" s="1374">
        <v>1.0695999999999999</v>
      </c>
      <c r="BY46" s="1236">
        <v>80.38</v>
      </c>
      <c r="BZ46" s="1375">
        <v>0.99920000000000009</v>
      </c>
      <c r="CA46" s="1374">
        <v>0.99920000000000009</v>
      </c>
    </row>
    <row r="47" spans="1:79" s="1227" customFormat="1">
      <c r="A47" s="1914" t="s">
        <v>434</v>
      </c>
      <c r="B47" s="1915"/>
      <c r="C47" s="1916"/>
      <c r="D47" s="1364"/>
      <c r="E47" s="1325"/>
      <c r="F47" s="1324"/>
      <c r="G47" s="1323"/>
      <c r="H47" s="1236">
        <v>82.39</v>
      </c>
      <c r="I47" s="1359">
        <v>1.0232000000000001</v>
      </c>
      <c r="J47" s="1358">
        <v>1.0232000000000001</v>
      </c>
      <c r="K47" s="1236">
        <v>83.16</v>
      </c>
      <c r="L47" s="1359">
        <v>1.0327999999999999</v>
      </c>
      <c r="M47" s="1358">
        <v>1.0327999999999999</v>
      </c>
      <c r="N47" s="1236">
        <v>83.26</v>
      </c>
      <c r="O47" s="1359">
        <v>1.032</v>
      </c>
      <c r="P47" s="1358">
        <v>1.032</v>
      </c>
      <c r="Q47" s="1236">
        <v>87.78</v>
      </c>
      <c r="R47" s="1359">
        <v>1.0880000000000001</v>
      </c>
      <c r="S47" s="1358">
        <v>1.0880000000000001</v>
      </c>
      <c r="T47" s="1236">
        <v>89.44</v>
      </c>
      <c r="U47" s="1359">
        <v>1.1064000000000001</v>
      </c>
      <c r="V47" s="1358">
        <v>1.1064000000000001</v>
      </c>
      <c r="W47" s="1236">
        <v>93.65</v>
      </c>
      <c r="X47" s="1359">
        <v>1.1584000000000001</v>
      </c>
      <c r="Y47" s="1358">
        <v>1.1584000000000001</v>
      </c>
      <c r="Z47" s="1236">
        <v>97.91</v>
      </c>
      <c r="AA47" s="1359">
        <v>1.2087999999999999</v>
      </c>
      <c r="AB47" s="1358">
        <v>1.2087999999999999</v>
      </c>
      <c r="AC47" s="1236">
        <v>94.87</v>
      </c>
      <c r="AD47" s="1359">
        <v>1.1712</v>
      </c>
      <c r="AE47" s="1358">
        <v>1.1712</v>
      </c>
      <c r="AF47" s="1236">
        <v>96.17</v>
      </c>
      <c r="AG47" s="1359">
        <v>1.1896</v>
      </c>
      <c r="AH47" s="1358">
        <v>1.1896</v>
      </c>
      <c r="AI47" s="1236">
        <v>97.11</v>
      </c>
      <c r="AJ47" s="1359">
        <v>1.2024000000000001</v>
      </c>
      <c r="AK47" s="1358">
        <v>1.2024000000000001</v>
      </c>
      <c r="AL47" s="1236">
        <v>98.17</v>
      </c>
      <c r="AM47" s="1359">
        <v>1.2167999999999999</v>
      </c>
      <c r="AN47" s="1358">
        <v>1.2167999999999999</v>
      </c>
      <c r="AO47" s="1236">
        <v>94.21</v>
      </c>
      <c r="AP47" s="1359">
        <v>1.1688000000000001</v>
      </c>
      <c r="AQ47" s="1358">
        <v>1.1688000000000001</v>
      </c>
      <c r="AR47" s="1236">
        <v>96.88</v>
      </c>
      <c r="AS47" s="1359">
        <v>1.2007999999999999</v>
      </c>
      <c r="AT47" s="1358">
        <v>1.2007999999999999</v>
      </c>
      <c r="AU47" s="1236">
        <v>95.4</v>
      </c>
      <c r="AV47" s="1359">
        <v>1.1824000000000001</v>
      </c>
      <c r="AW47" s="1358">
        <v>1.1824000000000001</v>
      </c>
      <c r="AX47" s="1236">
        <v>92.41</v>
      </c>
      <c r="AY47" s="1359">
        <v>1.1408</v>
      </c>
      <c r="AZ47" s="1358">
        <v>1.1408</v>
      </c>
      <c r="BA47" s="1236">
        <v>94.06</v>
      </c>
      <c r="BB47" s="1359">
        <v>1.1624000000000001</v>
      </c>
      <c r="BC47" s="1358">
        <v>1.1624000000000001</v>
      </c>
      <c r="BD47" s="1236">
        <v>92.25</v>
      </c>
      <c r="BE47" s="1359">
        <v>1.1399999999999999</v>
      </c>
      <c r="BF47" s="1358">
        <v>1.1399999999999999</v>
      </c>
      <c r="BG47" s="1236">
        <v>88.67</v>
      </c>
      <c r="BH47" s="1359">
        <v>1.1728000000000001</v>
      </c>
      <c r="BI47" s="1358">
        <v>1.1728000000000001</v>
      </c>
      <c r="BJ47" s="1236">
        <v>90.49</v>
      </c>
      <c r="BK47" s="1359">
        <v>1.208</v>
      </c>
      <c r="BL47" s="1358">
        <v>1.208</v>
      </c>
      <c r="BM47" s="1236">
        <v>96.56</v>
      </c>
      <c r="BN47" s="1359">
        <v>1.1944000000000001</v>
      </c>
      <c r="BO47" s="1358">
        <v>1.1944000000000001</v>
      </c>
      <c r="BP47" s="1236">
        <v>93.75</v>
      </c>
      <c r="BQ47" s="1359">
        <v>1.1608000000000001</v>
      </c>
      <c r="BR47" s="1358">
        <v>1.1608000000000001</v>
      </c>
      <c r="BS47" s="1236">
        <v>93.68</v>
      </c>
      <c r="BT47" s="1359">
        <v>1.1599999999999999</v>
      </c>
      <c r="BU47" s="1358">
        <v>1.1599999999999999</v>
      </c>
      <c r="BV47" s="1236">
        <v>92.04</v>
      </c>
      <c r="BW47" s="1359">
        <v>1.1408</v>
      </c>
      <c r="BX47" s="1358">
        <v>1.1408</v>
      </c>
      <c r="BY47" s="1236">
        <v>88.23</v>
      </c>
      <c r="BZ47" s="1359">
        <v>1.0968</v>
      </c>
      <c r="CA47" s="1358">
        <v>1.0968</v>
      </c>
    </row>
    <row r="48" spans="1:79" s="1227" customFormat="1" ht="13.8" thickBot="1">
      <c r="A48" s="1914" t="s">
        <v>433</v>
      </c>
      <c r="B48" s="1915"/>
      <c r="C48" s="1916"/>
      <c r="D48" s="1481"/>
      <c r="E48" s="1480"/>
      <c r="F48" s="1479"/>
      <c r="G48" s="1478"/>
      <c r="H48" s="1477">
        <v>0.32</v>
      </c>
      <c r="I48" s="1476">
        <v>4.0000000000000001E-3</v>
      </c>
      <c r="J48" s="1475">
        <v>4.0000000000000001E-3</v>
      </c>
      <c r="K48" s="1477">
        <v>0.28999999999999998</v>
      </c>
      <c r="L48" s="1476">
        <v>3.5999999999999999E-3</v>
      </c>
      <c r="M48" s="1475">
        <v>3.5999999999999999E-3</v>
      </c>
      <c r="N48" s="1477">
        <v>0.32</v>
      </c>
      <c r="O48" s="1476">
        <v>4.0000000000000001E-3</v>
      </c>
      <c r="P48" s="1475">
        <v>4.0000000000000001E-3</v>
      </c>
      <c r="Q48" s="1477">
        <v>0.28999999999999998</v>
      </c>
      <c r="R48" s="1476">
        <v>3.5999999999999999E-3</v>
      </c>
      <c r="S48" s="1475">
        <v>3.5999999999999999E-3</v>
      </c>
      <c r="T48" s="1477">
        <v>0.36</v>
      </c>
      <c r="U48" s="1476">
        <v>4.4000000000000003E-3</v>
      </c>
      <c r="V48" s="1475">
        <v>4.4000000000000003E-3</v>
      </c>
      <c r="W48" s="1477">
        <v>0.49</v>
      </c>
      <c r="X48" s="1476">
        <v>6.0000000000000001E-3</v>
      </c>
      <c r="Y48" s="1475">
        <v>6.0000000000000001E-3</v>
      </c>
      <c r="Z48" s="1477">
        <v>0.62</v>
      </c>
      <c r="AA48" s="1476">
        <v>7.6E-3</v>
      </c>
      <c r="AB48" s="1475">
        <v>7.6E-3</v>
      </c>
      <c r="AC48" s="1477">
        <v>0.57999999999999996</v>
      </c>
      <c r="AD48" s="1476">
        <v>7.1999999999999998E-3</v>
      </c>
      <c r="AE48" s="1475">
        <v>7.1999999999999998E-3</v>
      </c>
      <c r="AF48" s="1477">
        <v>0.61</v>
      </c>
      <c r="AG48" s="1476">
        <v>7.6E-3</v>
      </c>
      <c r="AH48" s="1475">
        <v>7.6E-3</v>
      </c>
      <c r="AI48" s="1477">
        <v>0.68</v>
      </c>
      <c r="AJ48" s="1476">
        <v>8.4000000000000012E-3</v>
      </c>
      <c r="AK48" s="1475">
        <v>8.4000000000000012E-3</v>
      </c>
      <c r="AL48" s="1477">
        <v>0.55000000000000004</v>
      </c>
      <c r="AM48" s="1476">
        <v>6.7999999999999996E-3</v>
      </c>
      <c r="AN48" s="1475">
        <v>6.7999999999999996E-3</v>
      </c>
      <c r="AO48" s="1477">
        <v>0.32</v>
      </c>
      <c r="AP48" s="1476">
        <v>4.0000000000000001E-3</v>
      </c>
      <c r="AQ48" s="1475">
        <v>4.0000000000000001E-3</v>
      </c>
      <c r="AR48" s="1477">
        <v>0.39</v>
      </c>
      <c r="AS48" s="1476">
        <v>4.7999999999999996E-3</v>
      </c>
      <c r="AT48" s="1475">
        <v>4.7999999999999996E-3</v>
      </c>
      <c r="AU48" s="1477">
        <v>0.52</v>
      </c>
      <c r="AV48" s="1476">
        <v>6.4000000000000003E-3</v>
      </c>
      <c r="AW48" s="1475">
        <v>6.4000000000000003E-3</v>
      </c>
      <c r="AX48" s="1477">
        <v>0.49</v>
      </c>
      <c r="AY48" s="1476">
        <v>6.0000000000000001E-3</v>
      </c>
      <c r="AZ48" s="1475">
        <v>6.0000000000000001E-3</v>
      </c>
      <c r="BA48" s="1477">
        <v>0.55000000000000004</v>
      </c>
      <c r="BB48" s="1476">
        <v>6.7999999999999996E-3</v>
      </c>
      <c r="BC48" s="1475">
        <v>6.7999999999999996E-3</v>
      </c>
      <c r="BD48" s="1477">
        <v>0.55000000000000004</v>
      </c>
      <c r="BE48" s="1476">
        <v>6.7999999999999996E-3</v>
      </c>
      <c r="BF48" s="1475">
        <v>6.7999999999999996E-3</v>
      </c>
      <c r="BG48" s="1477">
        <v>0.42</v>
      </c>
      <c r="BH48" s="1476">
        <v>5.5999999999999999E-3</v>
      </c>
      <c r="BI48" s="1475">
        <v>5.5999999999999999E-3</v>
      </c>
      <c r="BJ48" s="1477">
        <v>0.45</v>
      </c>
      <c r="BK48" s="1476">
        <v>6.0000000000000001E-3</v>
      </c>
      <c r="BL48" s="1475">
        <v>6.0000000000000001E-3</v>
      </c>
      <c r="BM48" s="1477">
        <v>0.42</v>
      </c>
      <c r="BN48" s="1476">
        <v>5.1999999999999998E-3</v>
      </c>
      <c r="BO48" s="1475">
        <v>5.1999999999999998E-3</v>
      </c>
      <c r="BP48" s="1477">
        <v>0.48</v>
      </c>
      <c r="BQ48" s="1476">
        <v>6.0000000000000001E-3</v>
      </c>
      <c r="BR48" s="1475">
        <v>6.0000000000000001E-3</v>
      </c>
      <c r="BS48" s="1477">
        <v>0.48</v>
      </c>
      <c r="BT48" s="1476">
        <v>6.0000000000000001E-3</v>
      </c>
      <c r="BU48" s="1475">
        <v>6.0000000000000001E-3</v>
      </c>
      <c r="BV48" s="1477">
        <v>0.45</v>
      </c>
      <c r="BW48" s="1476">
        <v>5.5999999999999999E-3</v>
      </c>
      <c r="BX48" s="1475">
        <v>5.5999999999999999E-3</v>
      </c>
      <c r="BY48" s="1477">
        <v>0.42</v>
      </c>
      <c r="BZ48" s="1476">
        <v>5.1999999999999998E-3</v>
      </c>
      <c r="CA48" s="1475">
        <v>5.1999999999999998E-3</v>
      </c>
    </row>
    <row r="49" spans="1:79" ht="14.25" customHeight="1" thickBot="1">
      <c r="H49" s="1190"/>
      <c r="I49" s="1310"/>
      <c r="J49" s="1312"/>
      <c r="K49" s="1188"/>
      <c r="L49" s="1310"/>
      <c r="M49" s="1311"/>
      <c r="N49" s="1190"/>
      <c r="O49" s="1310"/>
      <c r="P49" s="1312"/>
      <c r="Q49" s="1188"/>
      <c r="R49" s="1310"/>
      <c r="S49" s="1311"/>
      <c r="T49" s="1190"/>
      <c r="U49" s="1310"/>
      <c r="V49" s="1312"/>
      <c r="W49" s="1190"/>
      <c r="X49" s="1310"/>
      <c r="Y49" s="1312"/>
      <c r="Z49" s="1188"/>
      <c r="AA49" s="1310"/>
      <c r="AB49" s="1311"/>
      <c r="AC49" s="1309"/>
      <c r="AD49" s="1308"/>
      <c r="AE49" s="1307"/>
      <c r="AF49" s="1310"/>
      <c r="AG49" s="1308"/>
      <c r="AH49" s="1308"/>
      <c r="AI49" s="1309"/>
      <c r="AJ49" s="1308"/>
      <c r="AK49" s="1307"/>
      <c r="AL49" s="1309"/>
      <c r="AM49" s="1308"/>
      <c r="AN49" s="1307"/>
      <c r="AO49" s="1310"/>
      <c r="AP49" s="1308"/>
      <c r="AQ49" s="1307"/>
      <c r="AR49" s="1309"/>
      <c r="AS49" s="1308"/>
      <c r="AT49" s="1307"/>
      <c r="AU49" s="1310"/>
      <c r="AV49" s="1308"/>
      <c r="AW49" s="1308"/>
      <c r="AX49" s="1309"/>
      <c r="AY49" s="1308"/>
      <c r="AZ49" s="1307"/>
      <c r="BA49" s="1309"/>
      <c r="BB49" s="1308"/>
      <c r="BC49" s="1307"/>
      <c r="BD49" s="1310"/>
      <c r="BE49" s="1308"/>
      <c r="BF49" s="1308"/>
      <c r="BG49" s="1309"/>
      <c r="BH49" s="1308"/>
      <c r="BI49" s="1307"/>
      <c r="BJ49" s="1310"/>
      <c r="BK49" s="1308"/>
      <c r="BL49" s="1308"/>
      <c r="BM49" s="1309"/>
      <c r="BN49" s="1308"/>
      <c r="BO49" s="1307"/>
      <c r="BP49" s="1309"/>
      <c r="BQ49" s="1308"/>
      <c r="BR49" s="1307"/>
      <c r="BS49" s="1310"/>
      <c r="BT49" s="1308"/>
      <c r="BU49" s="1308"/>
      <c r="BV49" s="1309"/>
      <c r="BW49" s="1308"/>
      <c r="BX49" s="1307"/>
      <c r="BY49" s="1309"/>
      <c r="BZ49" s="1308"/>
      <c r="CA49" s="1307"/>
    </row>
    <row r="50" spans="1:79" ht="14.25" customHeight="1" thickBot="1">
      <c r="A50" s="1765" t="s">
        <v>53</v>
      </c>
      <c r="B50" s="1766"/>
      <c r="C50" s="1766"/>
      <c r="D50" s="1766"/>
      <c r="E50" s="1766"/>
      <c r="F50" s="1766"/>
      <c r="G50" s="1766"/>
      <c r="H50" s="1474"/>
      <c r="I50" s="1422"/>
      <c r="J50" s="1473"/>
      <c r="K50" s="1472"/>
      <c r="L50" s="1422"/>
      <c r="M50" s="1253"/>
      <c r="N50" s="1474"/>
      <c r="O50" s="1422"/>
      <c r="P50" s="1473"/>
      <c r="Q50" s="1472"/>
      <c r="R50" s="1422"/>
      <c r="S50" s="1253"/>
      <c r="T50" s="1474"/>
      <c r="U50" s="1422"/>
      <c r="V50" s="1473"/>
      <c r="W50" s="1474"/>
      <c r="X50" s="1422"/>
      <c r="Y50" s="1473"/>
      <c r="Z50" s="1472"/>
      <c r="AA50" s="1422"/>
      <c r="AB50" s="1253"/>
      <c r="AC50" s="1471"/>
      <c r="AD50" s="1291"/>
      <c r="AE50" s="1470"/>
      <c r="AF50" s="1422"/>
      <c r="AG50" s="1291"/>
      <c r="AH50" s="1291"/>
      <c r="AI50" s="1471"/>
      <c r="AJ50" s="1291"/>
      <c r="AK50" s="1470"/>
      <c r="AL50" s="1471"/>
      <c r="AM50" s="1291"/>
      <c r="AN50" s="1470"/>
      <c r="AO50" s="1422"/>
      <c r="AP50" s="1291"/>
      <c r="AQ50" s="1470"/>
      <c r="AR50" s="1471"/>
      <c r="AS50" s="1291"/>
      <c r="AT50" s="1470"/>
      <c r="AU50" s="1422"/>
      <c r="AV50" s="1291"/>
      <c r="AW50" s="1291"/>
      <c r="AX50" s="1471"/>
      <c r="AY50" s="1291"/>
      <c r="AZ50" s="1470"/>
      <c r="BA50" s="1471"/>
      <c r="BB50" s="1291"/>
      <c r="BC50" s="1470"/>
      <c r="BD50" s="1422"/>
      <c r="BE50" s="1291"/>
      <c r="BF50" s="1291"/>
      <c r="BG50" s="1471"/>
      <c r="BH50" s="1291"/>
      <c r="BI50" s="1470"/>
      <c r="BJ50" s="1422"/>
      <c r="BK50" s="1291"/>
      <c r="BL50" s="1291"/>
      <c r="BM50" s="1471"/>
      <c r="BN50" s="1291"/>
      <c r="BO50" s="1470"/>
      <c r="BP50" s="1471"/>
      <c r="BQ50" s="1291"/>
      <c r="BR50" s="1470"/>
      <c r="BS50" s="1422"/>
      <c r="BT50" s="1291"/>
      <c r="BU50" s="1291"/>
      <c r="BV50" s="1471"/>
      <c r="BW50" s="1291"/>
      <c r="BX50" s="1470"/>
      <c r="BY50" s="1471"/>
      <c r="BZ50" s="1291"/>
      <c r="CA50" s="1470"/>
    </row>
    <row r="51" spans="1:79" ht="15" customHeight="1">
      <c r="A51" s="1298"/>
      <c r="B51" s="1357" t="s">
        <v>54</v>
      </c>
      <c r="C51" s="1274"/>
      <c r="D51" s="1356" t="s">
        <v>342</v>
      </c>
      <c r="E51" s="1274"/>
      <c r="F51" s="1274"/>
      <c r="G51" s="1274"/>
      <c r="H51" s="1354">
        <v>2.5499999999999998E-2</v>
      </c>
      <c r="I51" s="1279" t="s">
        <v>56</v>
      </c>
      <c r="J51" s="1469">
        <v>0.1729</v>
      </c>
      <c r="K51" s="1355"/>
      <c r="L51" s="1279"/>
      <c r="M51" s="1468"/>
      <c r="N51" s="1354"/>
      <c r="O51" s="1279"/>
      <c r="P51" s="1469"/>
      <c r="Q51" s="1355"/>
      <c r="R51" s="1279"/>
      <c r="S51" s="1468"/>
      <c r="T51" s="1354"/>
      <c r="U51" s="1279"/>
      <c r="V51" s="1469"/>
      <c r="W51" s="1354"/>
      <c r="X51" s="1279"/>
      <c r="Y51" s="1469"/>
      <c r="Z51" s="1355"/>
      <c r="AA51" s="1279"/>
      <c r="AB51" s="1468"/>
      <c r="AC51" s="1466"/>
      <c r="AD51" s="1279"/>
      <c r="AE51" s="1299"/>
      <c r="AF51" s="1467"/>
      <c r="AG51" s="1279"/>
      <c r="AH51" s="1302"/>
      <c r="AI51" s="1466"/>
      <c r="AJ51" s="1279"/>
      <c r="AK51" s="1299"/>
      <c r="AL51" s="1466"/>
      <c r="AM51" s="1279"/>
      <c r="AN51" s="1299"/>
      <c r="AO51" s="1467"/>
      <c r="AP51" s="1279"/>
      <c r="AQ51" s="1299"/>
      <c r="AR51" s="1466"/>
      <c r="AS51" s="1279"/>
      <c r="AT51" s="1299"/>
      <c r="AU51" s="1467"/>
      <c r="AV51" s="1279"/>
      <c r="AW51" s="1302"/>
      <c r="AX51" s="1466"/>
      <c r="AY51" s="1279"/>
      <c r="AZ51" s="1299"/>
      <c r="BA51" s="1466"/>
      <c r="BB51" s="1279"/>
      <c r="BC51" s="1299"/>
      <c r="BD51" s="1467"/>
      <c r="BE51" s="1279"/>
      <c r="BF51" s="1302"/>
      <c r="BG51" s="1466"/>
      <c r="BH51" s="1279"/>
      <c r="BI51" s="1299"/>
      <c r="BJ51" s="1467"/>
      <c r="BK51" s="1279"/>
      <c r="BL51" s="1302"/>
      <c r="BM51" s="1466"/>
      <c r="BN51" s="1279"/>
      <c r="BO51" s="1299"/>
      <c r="BP51" s="1466"/>
      <c r="BQ51" s="1279"/>
      <c r="BR51" s="1299"/>
      <c r="BS51" s="1467"/>
      <c r="BT51" s="1279"/>
      <c r="BU51" s="1302"/>
      <c r="BV51" s="1466"/>
      <c r="BW51" s="1279"/>
      <c r="BX51" s="1299"/>
      <c r="BY51" s="1466"/>
      <c r="BZ51" s="1279"/>
      <c r="CA51" s="1299"/>
    </row>
    <row r="52" spans="1:79" ht="15.75" customHeight="1">
      <c r="A52" s="1298" t="s">
        <v>20</v>
      </c>
      <c r="B52" s="1277" t="s">
        <v>57</v>
      </c>
      <c r="C52" s="1276"/>
      <c r="D52" s="1274" t="s">
        <v>58</v>
      </c>
      <c r="E52" s="1275"/>
      <c r="F52" s="1159"/>
      <c r="G52" s="1274"/>
      <c r="H52" s="1354">
        <f>(SUM(I$8*I$8,J$8*J$8)/POWER($C$7,2))*$C$53</f>
        <v>0.15970163455475944</v>
      </c>
      <c r="I52" s="1279" t="s">
        <v>56</v>
      </c>
      <c r="J52" s="1296">
        <f>($E$53/100)*(SUM(I$8*I$8,J$8*J$8)/$C$7)</f>
        <v>0.83086063293521295</v>
      </c>
      <c r="K52" s="1354">
        <f>(SUM(L$8*L$8,M$8*M$8)/POWER($C$7,2))*$C$53</f>
        <v>0.1539076209847309</v>
      </c>
      <c r="L52" s="1279" t="s">
        <v>56</v>
      </c>
      <c r="M52" s="1296">
        <f>($E$53/100)*(SUM(L$8*L$8,M$8*M$8)/$C$7)</f>
        <v>0.80071681007798057</v>
      </c>
      <c r="N52" s="1354">
        <f>(SUM(O$8*O$8,P$8*P$8)/POWER($C$7,2))*$C$53</f>
        <v>0.15808936642513238</v>
      </c>
      <c r="O52" s="1279" t="s">
        <v>56</v>
      </c>
      <c r="P52" s="1296">
        <f>($E$53/100)*(SUM(O$8*O$8,P$8*P$8)/$C$7)</f>
        <v>0.82247267796920487</v>
      </c>
      <c r="Q52" s="1354">
        <f>(SUM(R$8*R$8,S$8*S$8)/POWER($C$7,2))*$C$53</f>
        <v>0.180746745357</v>
      </c>
      <c r="R52" s="1279" t="s">
        <v>56</v>
      </c>
      <c r="S52" s="1296">
        <f>($E$53/100)*(SUM(R$8*R$8,S$8*S$8)/$C$7)</f>
        <v>0.94034951907022446</v>
      </c>
      <c r="T52" s="1354">
        <f>(SUM(U$8*U$8,V$8*V$8)/POWER($C$7,2))*$C$53</f>
        <v>0.240384200335651</v>
      </c>
      <c r="U52" s="1279" t="s">
        <v>56</v>
      </c>
      <c r="V52" s="1296">
        <f>($E$53/100)*(SUM(U$8*U$8,V$8*V$8)/$C$7)</f>
        <v>1.2506181880688321</v>
      </c>
      <c r="W52" s="1354">
        <f>(SUM(X$8*X$8,Y$8*Y$8)/POWER($C$7,2))*$C$53</f>
        <v>0.3083710732602114</v>
      </c>
      <c r="X52" s="1279" t="s">
        <v>56</v>
      </c>
      <c r="Y52" s="1296">
        <f>($E$53/100)*(SUM(X$8*X$8,Y$8*Y$8)/$C$7)</f>
        <v>1.6043253772711903</v>
      </c>
      <c r="Z52" s="1354">
        <f>(SUM(AA$8*AA$8,AB$8*AB$8)/POWER($C$7,2))*$C$53</f>
        <v>0.33685747842025293</v>
      </c>
      <c r="AA52" s="1279" t="s">
        <v>56</v>
      </c>
      <c r="AB52" s="1296">
        <f>($E$53/100)*(SUM(AA$8*AA$8,AB$8*AB$8)/$C$7)</f>
        <v>1.7525281974070448</v>
      </c>
      <c r="AC52" s="1354">
        <f>(SUM(AD$8*AD$8,AE$8*AE$8)/POWER($C$7,2))*$C$53</f>
        <v>0.3571452747635519</v>
      </c>
      <c r="AD52" s="1279" t="s">
        <v>56</v>
      </c>
      <c r="AE52" s="1296">
        <f>($E$53/100)*(SUM(AD$8*AD$8,AE$8*AE$8)/$C$7)</f>
        <v>1.8580770939956661</v>
      </c>
      <c r="AF52" s="1354">
        <f>(SUM(AG$8*AG$8,AH$8*AH$8)/POWER($C$7,2))*$C$53</f>
        <v>0.38032722731570623</v>
      </c>
      <c r="AG52" s="1279" t="s">
        <v>56</v>
      </c>
      <c r="AH52" s="1296">
        <f>($E$53/100)*(SUM(AG$8*AG$8,AH$8*AH$8)/$C$7)</f>
        <v>1.9786830716605517</v>
      </c>
      <c r="AI52" s="1354">
        <f>(SUM(AJ$8*AJ$8,AK$8*AK$8)/POWER($C$7,2))*$C$53</f>
        <v>0.37868441331323194</v>
      </c>
      <c r="AJ52" s="1279" t="s">
        <v>56</v>
      </c>
      <c r="AK52" s="1296">
        <f>($E$53/100)*(SUM(AJ$8*AJ$8,AK$8*AK$8)/$C$7)</f>
        <v>1.9701361993276791</v>
      </c>
      <c r="AL52" s="1354">
        <f>(SUM(AM$8*AM$8,AN$8*AN$8)/POWER($C$7,2))*$C$53</f>
        <v>0.38623967467321019</v>
      </c>
      <c r="AM52" s="1279" t="s">
        <v>56</v>
      </c>
      <c r="AN52" s="1296">
        <f>($E$53/100)*(SUM(AM$8*AM$8,AN$8*AN$8)/$C$7)</f>
        <v>2.0094430558482368</v>
      </c>
      <c r="AO52" s="1354">
        <f>(SUM(AP$8*AP$8,AQ$8*AQ$8)/POWER($C$7,2))*$C$53</f>
        <v>0.36739199814678974</v>
      </c>
      <c r="AP52" s="1279" t="s">
        <v>56</v>
      </c>
      <c r="AQ52" s="1296">
        <f>($E$53/100)*(SUM(AP$8*AP$8,AQ$8*AQ$8)/$C$7)</f>
        <v>1.9113864987456211</v>
      </c>
      <c r="AR52" s="1354">
        <f>(SUM(AS$8*AS$8,AT$8*AT$8)/POWER($C$7,2))*$C$53</f>
        <v>0.36873938845310039</v>
      </c>
      <c r="AS52" s="1279" t="s">
        <v>56</v>
      </c>
      <c r="AT52" s="1296">
        <f>($E$53/100)*(SUM(AS$8*AS$8,AT$8*AT$8)/$C$7)</f>
        <v>1.9183964054747107</v>
      </c>
      <c r="AU52" s="1354">
        <f>(SUM(AV$8*AV$8,AW$8*AW$8)/POWER($C$7,2))*$C$53</f>
        <v>0.39325581444082514</v>
      </c>
      <c r="AV52" s="1279" t="s">
        <v>56</v>
      </c>
      <c r="AW52" s="1296">
        <f>($E$53/100)*(SUM(AV$8*AV$8,AW$8*AW$8)/$C$7)</f>
        <v>2.0459450888069766</v>
      </c>
      <c r="AX52" s="1354">
        <f>(SUM(AY$8*AY$8,AZ$8*AZ$8)/POWER($C$7,2))*$C$53</f>
        <v>0.43098644286380405</v>
      </c>
      <c r="AY52" s="1279" t="s">
        <v>56</v>
      </c>
      <c r="AZ52" s="1296">
        <f>($E$53/100)*(SUM(AY$8*AY$8,AZ$8*AZ$8)/$C$7)</f>
        <v>2.2422417259701395</v>
      </c>
      <c r="BA52" s="1354">
        <f>(SUM(BB$8*BB$8,BC$8*BC$8)/POWER($C$7,2))*$C$53</f>
        <v>0.43983759307599007</v>
      </c>
      <c r="BB52" s="1279" t="s">
        <v>56</v>
      </c>
      <c r="BC52" s="1296">
        <f>($E$53/100)*(SUM(BB$8*BB$8,BC$8*BC$8)/$C$7)</f>
        <v>2.2882905487514735</v>
      </c>
      <c r="BD52" s="1354">
        <f>(SUM(BE$8*BE$8,BF$8*BF$8)/POWER($C$7,2))*$C$53</f>
        <v>0.46444138855119499</v>
      </c>
      <c r="BE52" s="1279" t="s">
        <v>56</v>
      </c>
      <c r="BF52" s="1296">
        <f>($E$53/100)*(SUM(BE$8*BE$8,BF$8*BF$8)/$C$7)</f>
        <v>2.4162937788882819</v>
      </c>
      <c r="BG52" s="1354">
        <f>(SUM(BH$8*BH$8,BI$8*BI$8)/POWER($C$7,2))*$C$53</f>
        <v>0.46829916414102396</v>
      </c>
      <c r="BH52" s="1279" t="s">
        <v>56</v>
      </c>
      <c r="BI52" s="1296">
        <f>($E$53/100)*(SUM(BH$8*BH$8,BI$8*BI$8)/$C$7)</f>
        <v>2.4363641675053018</v>
      </c>
      <c r="BJ52" s="1354">
        <f>(SUM(BK$8*BK$8,BL$8*BL$8)/POWER($C$7,2))*$C$53</f>
        <v>0.44892662299115421</v>
      </c>
      <c r="BK52" s="1279" t="s">
        <v>56</v>
      </c>
      <c r="BL52" s="1296">
        <f>($E$53/100)*(SUM(BK$8*BK$8,BL$8*BL$8)/$C$7)</f>
        <v>2.3355769598713985</v>
      </c>
      <c r="BM52" s="1354">
        <f>(SUM(BN$8*BN$8,BO$8*BO$8)/POWER($C$7,2))*$C$53</f>
        <v>0.40786402703273594</v>
      </c>
      <c r="BN52" s="1279" t="s">
        <v>56</v>
      </c>
      <c r="BO52" s="1296">
        <f>($E$53/100)*(SUM(BN$8*BN$8,BO$8*BO$8)/$C$7)</f>
        <v>2.1219454928980532</v>
      </c>
      <c r="BP52" s="1354">
        <f>(SUM(BQ$8*BQ$8,BR$8*BR$8)/POWER($C$7,2))*$C$53</f>
        <v>0.32114330337981761</v>
      </c>
      <c r="BQ52" s="1279" t="s">
        <v>56</v>
      </c>
      <c r="BR52" s="1296">
        <f>($E$53/100)*(SUM(BQ$8*BQ$8,BR$8*BR$8)/$C$7)</f>
        <v>1.6707739344869996</v>
      </c>
      <c r="BS52" s="1354">
        <f>(SUM(BT$8*BT$8,BU$8*BU$8)/POWER($C$7,2))*$C$53</f>
        <v>0.25506319358569396</v>
      </c>
      <c r="BT52" s="1279" t="s">
        <v>56</v>
      </c>
      <c r="BU52" s="1296">
        <f>($E$53/100)*(SUM(BT$8*BT$8,BU$8*BU$8)/$C$7)</f>
        <v>1.3269868342419588</v>
      </c>
      <c r="BV52" s="1354">
        <f>(SUM(BW$8*BW$8,BX$8*BX$8)/POWER($C$7,2))*$C$53</f>
        <v>0.2148594246315183</v>
      </c>
      <c r="BW52" s="1279" t="s">
        <v>56</v>
      </c>
      <c r="BX52" s="1296">
        <f>($E$53/100)*(SUM(BW$8*BW$8,BX$8*BX$8)/$C$7)</f>
        <v>1.1178234840184282</v>
      </c>
      <c r="BY52" s="1354">
        <f>(SUM(BZ$8*BZ$8,CA$8*CA$8)/POWER($C$7,2))*$C$53</f>
        <v>0.18644567137042645</v>
      </c>
      <c r="BZ52" s="1279" t="s">
        <v>56</v>
      </c>
      <c r="CA52" s="1296">
        <f>($E$53/100)*(SUM(BZ$8*BZ$8,CA$8*CA$8)/$C$7)</f>
        <v>0.9699986412458832</v>
      </c>
    </row>
    <row r="53" spans="1:79" ht="14.25" customHeight="1" thickBot="1">
      <c r="A53" s="1295"/>
      <c r="B53" s="1153" t="s">
        <v>391</v>
      </c>
      <c r="C53" s="1152">
        <v>0.124</v>
      </c>
      <c r="D53" s="1151" t="s">
        <v>390</v>
      </c>
      <c r="E53" s="1882">
        <v>10.24</v>
      </c>
      <c r="F53" s="1882"/>
      <c r="G53" s="1253"/>
      <c r="H53" s="1292"/>
      <c r="I53" s="1291"/>
      <c r="J53" s="1290"/>
      <c r="K53" s="1292"/>
      <c r="L53" s="1291"/>
      <c r="M53" s="1290"/>
      <c r="N53" s="1292"/>
      <c r="O53" s="1291"/>
      <c r="P53" s="1290"/>
      <c r="Q53" s="1292"/>
      <c r="R53" s="1291"/>
      <c r="S53" s="1290"/>
      <c r="T53" s="1292"/>
      <c r="U53" s="1291"/>
      <c r="V53" s="1290"/>
      <c r="W53" s="1292"/>
      <c r="X53" s="1291"/>
      <c r="Y53" s="1290"/>
      <c r="Z53" s="1292"/>
      <c r="AA53" s="1291"/>
      <c r="AB53" s="1290"/>
      <c r="AC53" s="1292"/>
      <c r="AD53" s="1291"/>
      <c r="AE53" s="1290"/>
      <c r="AF53" s="1292"/>
      <c r="AG53" s="1291"/>
      <c r="AH53" s="1290"/>
      <c r="AI53" s="1292"/>
      <c r="AJ53" s="1291"/>
      <c r="AK53" s="1290"/>
      <c r="AL53" s="1292"/>
      <c r="AM53" s="1291"/>
      <c r="AN53" s="1290"/>
      <c r="AO53" s="1292"/>
      <c r="AP53" s="1291"/>
      <c r="AQ53" s="1290"/>
      <c r="AR53" s="1292"/>
      <c r="AS53" s="1291"/>
      <c r="AT53" s="1290"/>
      <c r="AU53" s="1292"/>
      <c r="AV53" s="1291"/>
      <c r="AW53" s="1290"/>
      <c r="AX53" s="1292"/>
      <c r="AY53" s="1291"/>
      <c r="AZ53" s="1290"/>
      <c r="BA53" s="1292"/>
      <c r="BB53" s="1291"/>
      <c r="BC53" s="1290"/>
      <c r="BD53" s="1292"/>
      <c r="BE53" s="1291"/>
      <c r="BF53" s="1290"/>
      <c r="BG53" s="1292"/>
      <c r="BH53" s="1291"/>
      <c r="BI53" s="1290"/>
      <c r="BJ53" s="1292"/>
      <c r="BK53" s="1291"/>
      <c r="BL53" s="1290"/>
      <c r="BM53" s="1292"/>
      <c r="BN53" s="1291"/>
      <c r="BO53" s="1290"/>
      <c r="BP53" s="1292"/>
      <c r="BQ53" s="1291"/>
      <c r="BR53" s="1290"/>
      <c r="BS53" s="1292"/>
      <c r="BT53" s="1291"/>
      <c r="BU53" s="1290"/>
      <c r="BV53" s="1292"/>
      <c r="BW53" s="1291"/>
      <c r="BX53" s="1290"/>
      <c r="BY53" s="1292"/>
      <c r="BZ53" s="1291"/>
      <c r="CA53" s="1290"/>
    </row>
    <row r="54" spans="1:79" ht="14.25" customHeight="1" thickBot="1">
      <c r="A54" s="1289"/>
      <c r="B54" s="1878" t="s">
        <v>63</v>
      </c>
      <c r="C54" s="1879"/>
      <c r="D54" s="1879"/>
      <c r="E54" s="1879"/>
      <c r="F54" s="1879"/>
      <c r="G54" s="1879"/>
      <c r="H54" s="1258">
        <f>SUM(I8,$H$51,H52)</f>
        <v>5.2481496345547596</v>
      </c>
      <c r="I54" s="1257" t="s">
        <v>56</v>
      </c>
      <c r="J54" s="1256">
        <f>SUM(J8,$J$51,J52)</f>
        <v>6.0519246329352141</v>
      </c>
      <c r="K54" s="1258">
        <f>SUM(L8,$H$51,K52)</f>
        <v>5.1499116209847307</v>
      </c>
      <c r="L54" s="1257" t="s">
        <v>56</v>
      </c>
      <c r="M54" s="1256">
        <f>SUM(M8,$J$51,M52)</f>
        <v>5.9291128100779806</v>
      </c>
      <c r="N54" s="1258">
        <f>SUM(O8,$H$51,N52)</f>
        <v>5.2209693664251322</v>
      </c>
      <c r="O54" s="1257" t="s">
        <v>56</v>
      </c>
      <c r="P54" s="1256">
        <f>SUM(P8,$J$51,P52)</f>
        <v>6.017936677969205</v>
      </c>
      <c r="Q54" s="1258">
        <f>SUM(R8,$H$51,Q52)</f>
        <v>5.5919627453570007</v>
      </c>
      <c r="R54" s="1257" t="s">
        <v>56</v>
      </c>
      <c r="S54" s="1256">
        <f>SUM(S8,$J$51,S52)</f>
        <v>6.4842455190702255</v>
      </c>
      <c r="T54" s="1258">
        <f>SUM(U8,$H$51,T52)</f>
        <v>6.4761042003356515</v>
      </c>
      <c r="U54" s="1257" t="s">
        <v>56</v>
      </c>
      <c r="V54" s="1256">
        <f>SUM(V8,$J$51,V52)</f>
        <v>7.6183141880688332</v>
      </c>
      <c r="W54" s="1258">
        <f>SUM(X8,$H$51,W52)</f>
        <v>7.366503073260211</v>
      </c>
      <c r="X54" s="1257" t="s">
        <v>56</v>
      </c>
      <c r="Y54" s="1256">
        <f>SUM(Y8,$J$51,Y52)</f>
        <v>8.7947533772711903</v>
      </c>
      <c r="Z54" s="1258">
        <f>SUM(AA8,$H$51,Z52)</f>
        <v>7.7124454784202525</v>
      </c>
      <c r="AA54" s="1257" t="s">
        <v>56</v>
      </c>
      <c r="AB54" s="1256">
        <f>SUM(AB8,$J$51,AB52)</f>
        <v>9.2601241974070447</v>
      </c>
      <c r="AC54" s="1258">
        <f>SUM(AD8,$H$51,AC52)</f>
        <v>7.950205274763551</v>
      </c>
      <c r="AD54" s="1257" t="s">
        <v>56</v>
      </c>
      <c r="AE54" s="1256">
        <f>SUM(AE8,$J$51,AE52)</f>
        <v>9.5839450939956663</v>
      </c>
      <c r="AF54" s="1258">
        <f>SUM(AG8,$H$51,AF52)</f>
        <v>8.2143672273157051</v>
      </c>
      <c r="AG54" s="1257" t="s">
        <v>56</v>
      </c>
      <c r="AH54" s="1256">
        <f>SUM(AH8,$J$51,AH52)</f>
        <v>9.9465870716605504</v>
      </c>
      <c r="AI54" s="1258">
        <f>SUM(AJ8,$H$51,AI52)</f>
        <v>8.1958244133132325</v>
      </c>
      <c r="AJ54" s="1257" t="s">
        <v>56</v>
      </c>
      <c r="AK54" s="1256">
        <f>SUM(AK8,$J$51,AK52)</f>
        <v>9.9212041993276792</v>
      </c>
      <c r="AL54" s="1258">
        <f>SUM(AM8,$H$51,AL52)</f>
        <v>8.2808316746732089</v>
      </c>
      <c r="AM54" s="1257" t="s">
        <v>56</v>
      </c>
      <c r="AN54" s="1256">
        <f>SUM(AN8,$J$51,AN52)</f>
        <v>10.037611055848236</v>
      </c>
      <c r="AO54" s="1258">
        <f>SUM(AP8,$H$51,AO52)</f>
        <v>8.0676279981467918</v>
      </c>
      <c r="AP54" s="1257" t="s">
        <v>56</v>
      </c>
      <c r="AQ54" s="1256">
        <f>SUM(AQ8,$J$51,AQ52)</f>
        <v>9.7454544987456231</v>
      </c>
      <c r="AR54" s="1258">
        <f>SUM(AS8,$H$51,AR52)</f>
        <v>8.0830713884531011</v>
      </c>
      <c r="AS54" s="1257" t="s">
        <v>56</v>
      </c>
      <c r="AT54" s="1256">
        <f>SUM(AT8,$J$51,AT52)</f>
        <v>9.7664644054747107</v>
      </c>
      <c r="AU54" s="1258">
        <f>SUM(AV8,$H$51,AU52)</f>
        <v>8.3588238144408251</v>
      </c>
      <c r="AV54" s="1257" t="s">
        <v>56</v>
      </c>
      <c r="AW54" s="1256">
        <f>SUM(AW8,$J$51,AW52)</f>
        <v>10.145313088806976</v>
      </c>
      <c r="AX54" s="1258">
        <f>SUM(AY8,$H$51,AX52)</f>
        <v>8.7692464428638015</v>
      </c>
      <c r="AY54" s="1257" t="s">
        <v>56</v>
      </c>
      <c r="AZ54" s="1256">
        <f>SUM(AZ8,$J$51,AZ52)</f>
        <v>10.712637725970138</v>
      </c>
      <c r="BA54" s="1258">
        <f>SUM(BB8,$H$51,BA52)</f>
        <v>8.8625935930759905</v>
      </c>
      <c r="BB54" s="1257" t="s">
        <v>56</v>
      </c>
      <c r="BC54" s="1256">
        <f>SUM(BC8,$J$51,BC52)</f>
        <v>10.843886548751474</v>
      </c>
      <c r="BD54" s="1258">
        <f>SUM(BE8,$H$51,BD52)</f>
        <v>9.1186653885511948</v>
      </c>
      <c r="BE54" s="1257" t="s">
        <v>56</v>
      </c>
      <c r="BF54" s="1256">
        <f>SUM(BF8,$J$51,BF52)</f>
        <v>11.203357778888282</v>
      </c>
      <c r="BG54" s="1258">
        <f>SUM(BH8,$H$51,BG52)</f>
        <v>9.158255164141023</v>
      </c>
      <c r="BH54" s="1257" t="s">
        <v>56</v>
      </c>
      <c r="BI54" s="1256">
        <f>SUM(BI8,$J$51,BI52)</f>
        <v>11.2591601675053</v>
      </c>
      <c r="BJ54" s="1258">
        <f>SUM(BK8,$H$51,BJ52)</f>
        <v>8.9581346229911532</v>
      </c>
      <c r="BK54" s="1257" t="s">
        <v>56</v>
      </c>
      <c r="BL54" s="1256">
        <f>SUM(BL8,$J$51,BL52)</f>
        <v>10.977208959871398</v>
      </c>
      <c r="BM54" s="1258">
        <f>SUM(BN8,$H$51,BM52)</f>
        <v>8.5200120270327364</v>
      </c>
      <c r="BN54" s="1257" t="s">
        <v>56</v>
      </c>
      <c r="BO54" s="1256">
        <f>SUM(BO8,$J$51,BO52)</f>
        <v>10.366741492898054</v>
      </c>
      <c r="BP54" s="1258">
        <f>SUM(BQ8,$H$51,BP52)</f>
        <v>7.5231553033798173</v>
      </c>
      <c r="BQ54" s="1257" t="s">
        <v>56</v>
      </c>
      <c r="BR54" s="1256">
        <f>SUM(BR8,$J$51,BR52)</f>
        <v>9.0053379344870006</v>
      </c>
      <c r="BS54" s="1258">
        <f>SUM(BT8,$H$51,BS52)</f>
        <v>6.6768911935856945</v>
      </c>
      <c r="BT54" s="1257" t="s">
        <v>56</v>
      </c>
      <c r="BU54" s="1256">
        <f>SUM(BU8,$J$51,BU52)</f>
        <v>7.8817188342419593</v>
      </c>
      <c r="BV54" s="1258">
        <f>SUM(BW8,$H$51,BV52)</f>
        <v>6.1114634246315189</v>
      </c>
      <c r="BW54" s="1257" t="s">
        <v>56</v>
      </c>
      <c r="BX54" s="1256">
        <f>SUM(BX8,$J$51,BX52)</f>
        <v>7.1475554840184294</v>
      </c>
      <c r="BY54" s="1258">
        <f>SUM(BZ8,$H$51,BY52)</f>
        <v>5.6815216713704277</v>
      </c>
      <c r="BZ54" s="1257" t="s">
        <v>56</v>
      </c>
      <c r="CA54" s="1256">
        <f>SUM(CA8,$J$51,CA52)</f>
        <v>6.5982986412458846</v>
      </c>
    </row>
    <row r="55" spans="1:79">
      <c r="A55" s="1288"/>
      <c r="B55" s="1287" t="s">
        <v>54</v>
      </c>
      <c r="C55" s="1285"/>
      <c r="D55" s="1286" t="s">
        <v>342</v>
      </c>
      <c r="E55" s="1285"/>
      <c r="F55" s="1285"/>
      <c r="G55" s="1285"/>
      <c r="H55" s="1280">
        <v>2.8299999999999999E-2</v>
      </c>
      <c r="I55" s="1465" t="s">
        <v>56</v>
      </c>
      <c r="J55" s="1278">
        <v>0.1729</v>
      </c>
      <c r="K55" s="1280">
        <v>2.8299999999999999E-2</v>
      </c>
      <c r="L55" s="1465" t="s">
        <v>56</v>
      </c>
      <c r="M55" s="1278">
        <v>0.1729</v>
      </c>
      <c r="N55" s="1280">
        <v>2.8299999999999999E-2</v>
      </c>
      <c r="O55" s="1465" t="s">
        <v>56</v>
      </c>
      <c r="P55" s="1278">
        <v>0.1729</v>
      </c>
      <c r="Q55" s="1280">
        <v>2.8299999999999999E-2</v>
      </c>
      <c r="R55" s="1465" t="s">
        <v>56</v>
      </c>
      <c r="S55" s="1278">
        <v>0.1729</v>
      </c>
      <c r="T55" s="1280">
        <v>2.8299999999999999E-2</v>
      </c>
      <c r="U55" s="1465" t="s">
        <v>56</v>
      </c>
      <c r="V55" s="1278">
        <v>0.1729</v>
      </c>
      <c r="W55" s="1280">
        <v>2.8299999999999999E-2</v>
      </c>
      <c r="X55" s="1465" t="s">
        <v>56</v>
      </c>
      <c r="Y55" s="1278">
        <v>0.1729</v>
      </c>
      <c r="Z55" s="1280">
        <v>2.8299999999999999E-2</v>
      </c>
      <c r="AA55" s="1465" t="s">
        <v>56</v>
      </c>
      <c r="AB55" s="1278">
        <v>0.1729</v>
      </c>
      <c r="AC55" s="1280">
        <v>2.8299999999999999E-2</v>
      </c>
      <c r="AD55" s="1465" t="s">
        <v>56</v>
      </c>
      <c r="AE55" s="1278">
        <v>0.1729</v>
      </c>
      <c r="AF55" s="1280">
        <v>2.8299999999999999E-2</v>
      </c>
      <c r="AG55" s="1465" t="s">
        <v>56</v>
      </c>
      <c r="AH55" s="1278">
        <v>0.1729</v>
      </c>
      <c r="AI55" s="1280">
        <v>2.8299999999999999E-2</v>
      </c>
      <c r="AJ55" s="1465" t="s">
        <v>56</v>
      </c>
      <c r="AK55" s="1278">
        <v>0.1729</v>
      </c>
      <c r="AL55" s="1280">
        <v>2.8299999999999999E-2</v>
      </c>
      <c r="AM55" s="1465" t="s">
        <v>56</v>
      </c>
      <c r="AN55" s="1278">
        <v>0.1729</v>
      </c>
      <c r="AO55" s="1280">
        <v>2.8299999999999999E-2</v>
      </c>
      <c r="AP55" s="1465" t="s">
        <v>56</v>
      </c>
      <c r="AQ55" s="1278">
        <v>0.1729</v>
      </c>
      <c r="AR55" s="1280">
        <v>2.8299999999999999E-2</v>
      </c>
      <c r="AS55" s="1465" t="s">
        <v>56</v>
      </c>
      <c r="AT55" s="1278">
        <v>0.1729</v>
      </c>
      <c r="AU55" s="1280">
        <v>2.8299999999999999E-2</v>
      </c>
      <c r="AV55" s="1465" t="s">
        <v>56</v>
      </c>
      <c r="AW55" s="1278">
        <v>0.1729</v>
      </c>
      <c r="AX55" s="1280">
        <v>2.8299999999999999E-2</v>
      </c>
      <c r="AY55" s="1465" t="s">
        <v>56</v>
      </c>
      <c r="AZ55" s="1278">
        <v>0.1729</v>
      </c>
      <c r="BA55" s="1280">
        <v>2.8299999999999999E-2</v>
      </c>
      <c r="BB55" s="1465" t="s">
        <v>56</v>
      </c>
      <c r="BC55" s="1278">
        <v>0.1729</v>
      </c>
      <c r="BD55" s="1280">
        <v>2.8299999999999999E-2</v>
      </c>
      <c r="BE55" s="1465" t="s">
        <v>56</v>
      </c>
      <c r="BF55" s="1278">
        <v>0.1729</v>
      </c>
      <c r="BG55" s="1280">
        <v>2.8299999999999999E-2</v>
      </c>
      <c r="BH55" s="1465" t="s">
        <v>56</v>
      </c>
      <c r="BI55" s="1278">
        <v>0.1729</v>
      </c>
      <c r="BJ55" s="1280">
        <v>2.8299999999999999E-2</v>
      </c>
      <c r="BK55" s="1465" t="s">
        <v>56</v>
      </c>
      <c r="BL55" s="1278">
        <v>0.1729</v>
      </c>
      <c r="BM55" s="1280">
        <v>2.8299999999999999E-2</v>
      </c>
      <c r="BN55" s="1465" t="s">
        <v>56</v>
      </c>
      <c r="BO55" s="1278">
        <v>0.1729</v>
      </c>
      <c r="BP55" s="1280">
        <v>2.8299999999999999E-2</v>
      </c>
      <c r="BQ55" s="1465" t="s">
        <v>56</v>
      </c>
      <c r="BR55" s="1278">
        <v>0.1729</v>
      </c>
      <c r="BS55" s="1280">
        <v>2.8299999999999999E-2</v>
      </c>
      <c r="BT55" s="1465" t="s">
        <v>56</v>
      </c>
      <c r="BU55" s="1278">
        <v>0.1729</v>
      </c>
      <c r="BV55" s="1280">
        <v>2.8299999999999999E-2</v>
      </c>
      <c r="BW55" s="1465" t="s">
        <v>56</v>
      </c>
      <c r="BX55" s="1278">
        <v>0.1729</v>
      </c>
      <c r="BY55" s="1280">
        <v>2.8299999999999999E-2</v>
      </c>
      <c r="BZ55" s="1465" t="s">
        <v>56</v>
      </c>
      <c r="CA55" s="1278">
        <v>0.1729</v>
      </c>
    </row>
    <row r="56" spans="1:79" ht="12.75" customHeight="1">
      <c r="A56" s="1154" t="s">
        <v>24</v>
      </c>
      <c r="B56" s="1277" t="s">
        <v>57</v>
      </c>
      <c r="C56" s="1276"/>
      <c r="D56" s="1274" t="s">
        <v>58</v>
      </c>
      <c r="E56" s="1275"/>
      <c r="F56" s="1159"/>
      <c r="G56" s="1274"/>
      <c r="H56" s="1354">
        <f>(SUM(I$15*I$15,J$15*J$15)/POWER($C$14,2))*$C$57</f>
        <v>9.7008176492153347E-2</v>
      </c>
      <c r="I56" s="1279" t="s">
        <v>56</v>
      </c>
      <c r="J56" s="1296">
        <f>($E$57/100)*(SUM(I$15*I$15,J$15*J$15)/$C$14)</f>
        <v>0.54789243379565689</v>
      </c>
      <c r="K56" s="1354">
        <f>(SUM(L$15*L$15,M$15*M$15)/POWER($C$14,2))*$C$57</f>
        <v>9.5174975426937342E-2</v>
      </c>
      <c r="L56" s="1279" t="s">
        <v>56</v>
      </c>
      <c r="M56" s="1296">
        <f>($E$57/100)*(SUM(L$15*L$15,M$15*M$15)/$C$14)</f>
        <v>0.53753869837275425</v>
      </c>
      <c r="N56" s="1354">
        <f>(SUM(O$15*O$15,P$15*P$15)/POWER($C$14,2))*$C$57</f>
        <v>9.5071469350464621E-2</v>
      </c>
      <c r="O56" s="1279" t="s">
        <v>56</v>
      </c>
      <c r="P56" s="1296">
        <f>($E$57/100)*(SUM(O$15*O$15,P$15*P$15)/$C$14)</f>
        <v>0.5369541064527541</v>
      </c>
      <c r="Q56" s="1354">
        <f>(SUM(R$15*R$15,S$15*S$15)/POWER($C$14,2))*$C$57</f>
        <v>0.10520466902099607</v>
      </c>
      <c r="R56" s="1279" t="s">
        <v>56</v>
      </c>
      <c r="S56" s="1296">
        <f>($E$57/100)*(SUM(R$15*R$15,S$15*S$15)/$C$14)</f>
        <v>0.59418540004452558</v>
      </c>
      <c r="T56" s="1354">
        <f>(SUM(U$15*U$15,V$15*V$15)/POWER($C$14,2))*$C$57</f>
        <v>0.13311814761165375</v>
      </c>
      <c r="U56" s="1279" t="s">
        <v>56</v>
      </c>
      <c r="V56" s="1296">
        <f>($E$57/100)*(SUM(U$15*U$15,V$15*V$15)/$C$14)</f>
        <v>0.75183792247881176</v>
      </c>
      <c r="W56" s="1354">
        <f>(SUM(X$15*X$15,Y$15*Y$15)/POWER($C$14,2))*$C$57</f>
        <v>0.16765586196838236</v>
      </c>
      <c r="X56" s="1279" t="s">
        <v>56</v>
      </c>
      <c r="Y56" s="1296">
        <f>($E$57/100)*(SUM(X$15*X$15,Y$15*Y$15)/$C$14)</f>
        <v>0.94690346294052585</v>
      </c>
      <c r="Z56" s="1354">
        <f>(SUM(AA$15*AA$15,AB$15*AB$15)/POWER($C$14,2))*$C$57</f>
        <v>0.19000803760841645</v>
      </c>
      <c r="AA56" s="1279" t="s">
        <v>56</v>
      </c>
      <c r="AB56" s="1296">
        <f>($E$57/100)*(SUM(AA$15*AA$15,AB$15*AB$15)/$C$14)</f>
        <v>1.0731463050893715</v>
      </c>
      <c r="AC56" s="1354">
        <f>(SUM(AD$15*AD$15,AE$15*AE$15)/POWER($C$14,2))*$C$57</f>
        <v>0.19108408448124692</v>
      </c>
      <c r="AD56" s="1279" t="s">
        <v>56</v>
      </c>
      <c r="AE56" s="1296">
        <f>($E$57/100)*(SUM(AD$15*AD$15,AE$15*AE$15)/$C$14)</f>
        <v>1.0792237097098056</v>
      </c>
      <c r="AF56" s="1354">
        <f>(SUM(AG$15*AG$15,AH$15*AH$15)/POWER($C$14,2))*$C$57</f>
        <v>0.19558696062984143</v>
      </c>
      <c r="AG56" s="1279" t="s">
        <v>56</v>
      </c>
      <c r="AH56" s="1296">
        <f>($E$57/100)*(SUM(AG$15*AG$15,AH$15*AH$15)/$C$14)</f>
        <v>1.1046555017642972</v>
      </c>
      <c r="AI56" s="1354">
        <f>(SUM(AJ$15*AJ$15,AK$15*AK$15)/POWER($C$14,2))*$C$57</f>
        <v>0.19988426765235956</v>
      </c>
      <c r="AJ56" s="1279" t="s">
        <v>56</v>
      </c>
      <c r="AK56" s="1296">
        <f>($E$57/100)*(SUM(AJ$15*AJ$15,AK$15*AK$15)/$C$14)</f>
        <v>1.1289262600495542</v>
      </c>
      <c r="AL56" s="1354">
        <f>(SUM(AM$15*AM$15,AN$15*AN$15)/POWER($C$14,2))*$C$57</f>
        <v>0.20064513022221761</v>
      </c>
      <c r="AM56" s="1279" t="s">
        <v>56</v>
      </c>
      <c r="AN56" s="1296">
        <f>($E$57/100)*(SUM(AM$15*AM$15,AN$15*AN$15)/$C$14)</f>
        <v>1.133223535395383</v>
      </c>
      <c r="AO56" s="1354">
        <f>(SUM(AP$15*AP$15,AQ$15*AQ$15)/POWER($C$14,2))*$C$57</f>
        <v>0.19482590507361214</v>
      </c>
      <c r="AP56" s="1279" t="s">
        <v>56</v>
      </c>
      <c r="AQ56" s="1296">
        <f>($E$57/100)*(SUM(AP$15*AP$15,AQ$15*AQ$15)/$C$14)</f>
        <v>1.100357136450834</v>
      </c>
      <c r="AR56" s="1354">
        <f>(SUM(AS$15*AS$15,AT$15*AT$15)/POWER($C$14,2))*$C$57</f>
        <v>0.1939752137558424</v>
      </c>
      <c r="AS56" s="1279" t="s">
        <v>56</v>
      </c>
      <c r="AT56" s="1296">
        <f>($E$57/100)*(SUM(AS$15*AS$15,AT$15*AT$15)/$C$14)</f>
        <v>1.0955525173624687</v>
      </c>
      <c r="AU56" s="1354">
        <f>(SUM(AV$15*AV$15,AW$15*AW$15)/POWER($C$14,2))*$C$57</f>
        <v>0.20287085836802918</v>
      </c>
      <c r="AV56" s="1279" t="s">
        <v>56</v>
      </c>
      <c r="AW56" s="1296">
        <f>($E$57/100)*(SUM(AV$15*AV$15,AW$15*AW$15)/$C$14)</f>
        <v>1.1457942243297827</v>
      </c>
      <c r="AX56" s="1354">
        <f>(SUM(AY$15*AY$15,AZ$15*AZ$15)/POWER($C$14,2))*$C$57</f>
        <v>0.21525471332450893</v>
      </c>
      <c r="AY56" s="1279" t="s">
        <v>56</v>
      </c>
      <c r="AZ56" s="1296">
        <f>($E$57/100)*(SUM(AY$15*AY$15,AZ$15*AZ$15)/$C$14)</f>
        <v>1.2157369928388571</v>
      </c>
      <c r="BA56" s="1354">
        <f>(SUM(BB$15*BB$15,BC$15*BC$15)/POWER($C$14,2))*$C$57</f>
        <v>0.22415488172716877</v>
      </c>
      <c r="BB56" s="1279" t="s">
        <v>56</v>
      </c>
      <c r="BC56" s="1296">
        <f>($E$57/100)*(SUM(BB$15*BB$15,BC$15*BC$15)/$C$14)</f>
        <v>1.2660042497202286</v>
      </c>
      <c r="BD56" s="1354">
        <f>(SUM(BE$15*BE$15,BF$15*BF$15)/POWER($C$14,2))*$C$57</f>
        <v>0.22683160254050236</v>
      </c>
      <c r="BE56" s="1279" t="s">
        <v>56</v>
      </c>
      <c r="BF56" s="1296">
        <f>($E$57/100)*(SUM(BE$15*BE$15,BF$15*BF$15)/$C$14)</f>
        <v>1.2811220999266744</v>
      </c>
      <c r="BG56" s="1354">
        <f>(SUM(BH$15*BH$15,BI$15*BI$15)/POWER($C$14,2))*$C$57</f>
        <v>0.2249477131917991</v>
      </c>
      <c r="BH56" s="1279" t="s">
        <v>56</v>
      </c>
      <c r="BI56" s="1296">
        <f>($E$57/100)*(SUM(BH$15*BH$15,BI$15*BI$15)/$C$14)</f>
        <v>1.2704820821716118</v>
      </c>
      <c r="BJ56" s="1354">
        <f>(SUM(BK$15*BK$15,BL$15*BL$15)/POWER($C$14,2))*$C$57</f>
        <v>0.22017158998851022</v>
      </c>
      <c r="BK56" s="1279" t="s">
        <v>56</v>
      </c>
      <c r="BL56" s="1296">
        <f>($E$57/100)*(SUM(BK$15*BK$15,BL$15*BL$15)/$C$14)</f>
        <v>1.2435070182070862</v>
      </c>
      <c r="BM56" s="1354">
        <f>(SUM(BN$15*BN$15,BO$15*BO$15)/POWER($C$14,2))*$C$57</f>
        <v>0.20151600461330832</v>
      </c>
      <c r="BN56" s="1279" t="s">
        <v>56</v>
      </c>
      <c r="BO56" s="1296">
        <f>($E$57/100)*(SUM(BN$15*BN$15,BO$15*BO$15)/$C$14)</f>
        <v>1.1381421464539427</v>
      </c>
      <c r="BP56" s="1354">
        <f>(SUM(BQ$15*BQ$15,BR$15*BR$15)/POWER($C$14,2))*$C$57</f>
        <v>0.17017131745408759</v>
      </c>
      <c r="BQ56" s="1279" t="s">
        <v>56</v>
      </c>
      <c r="BR56" s="1296">
        <f>($E$57/100)*(SUM(BQ$15*BQ$15,BR$15*BR$15)/$C$14)</f>
        <v>0.96111050277988563</v>
      </c>
      <c r="BS56" s="1354">
        <f>(SUM(BT$15*BT$15,BU$15*BU$15)/POWER($C$14,2))*$C$57</f>
        <v>0.14433768210642078</v>
      </c>
      <c r="BT56" s="1279" t="s">
        <v>56</v>
      </c>
      <c r="BU56" s="1296">
        <f>($E$57/100)*(SUM(BT$15*BT$15,BU$15*BU$15)/$C$14)</f>
        <v>0.81520472600685723</v>
      </c>
      <c r="BV56" s="1354">
        <f>(SUM(BW$15*BW$15,BX$15*BX$15)/POWER($C$14,2))*$C$57</f>
        <v>0.1243066166958106</v>
      </c>
      <c r="BW56" s="1279" t="s">
        <v>56</v>
      </c>
      <c r="BX56" s="1296">
        <f>($E$57/100)*(SUM(BW$15*BW$15,BX$15*BX$15)/$C$14)</f>
        <v>0.70207128121700557</v>
      </c>
      <c r="BY56" s="1354">
        <f>(SUM(BZ$15*BZ$15,CA$15*CA$15)/POWER($C$14,2))*$C$57</f>
        <v>0.11027526793209873</v>
      </c>
      <c r="BZ56" s="1279" t="s">
        <v>56</v>
      </c>
      <c r="CA56" s="1296">
        <f>($E$57/100)*(SUM(BZ$15*BZ$15,CA$15*CA$15)/$C$14)</f>
        <v>0.62282363321892575</v>
      </c>
    </row>
    <row r="57" spans="1:79" ht="12" customHeight="1" thickBot="1">
      <c r="A57" s="1464"/>
      <c r="B57" s="1417" t="s">
        <v>391</v>
      </c>
      <c r="C57" s="1416">
        <v>0.11545</v>
      </c>
      <c r="D57" s="1215" t="s">
        <v>390</v>
      </c>
      <c r="E57" s="1883">
        <v>10.35</v>
      </c>
      <c r="F57" s="1883"/>
      <c r="G57" s="1247"/>
      <c r="H57" s="1414"/>
      <c r="I57" s="1413"/>
      <c r="J57" s="1412"/>
      <c r="K57" s="1414"/>
      <c r="L57" s="1413"/>
      <c r="M57" s="1412"/>
      <c r="N57" s="1414"/>
      <c r="O57" s="1413"/>
      <c r="P57" s="1412"/>
      <c r="Q57" s="1414"/>
      <c r="R57" s="1413"/>
      <c r="S57" s="1412"/>
      <c r="T57" s="1414"/>
      <c r="U57" s="1413"/>
      <c r="V57" s="1412"/>
      <c r="W57" s="1414"/>
      <c r="X57" s="1413"/>
      <c r="Y57" s="1412"/>
      <c r="Z57" s="1414"/>
      <c r="AA57" s="1413"/>
      <c r="AB57" s="1412"/>
      <c r="AC57" s="1414"/>
      <c r="AD57" s="1413"/>
      <c r="AE57" s="1412"/>
      <c r="AF57" s="1414"/>
      <c r="AG57" s="1413"/>
      <c r="AH57" s="1412"/>
      <c r="AI57" s="1414"/>
      <c r="AJ57" s="1413"/>
      <c r="AK57" s="1412"/>
      <c r="AL57" s="1414"/>
      <c r="AM57" s="1413"/>
      <c r="AN57" s="1412"/>
      <c r="AO57" s="1414"/>
      <c r="AP57" s="1413"/>
      <c r="AQ57" s="1412"/>
      <c r="AR57" s="1414"/>
      <c r="AS57" s="1413"/>
      <c r="AT57" s="1412"/>
      <c r="AU57" s="1414"/>
      <c r="AV57" s="1413"/>
      <c r="AW57" s="1412"/>
      <c r="AX57" s="1414"/>
      <c r="AY57" s="1413"/>
      <c r="AZ57" s="1412"/>
      <c r="BA57" s="1414"/>
      <c r="BB57" s="1413"/>
      <c r="BC57" s="1412"/>
      <c r="BD57" s="1414"/>
      <c r="BE57" s="1413"/>
      <c r="BF57" s="1412"/>
      <c r="BG57" s="1414"/>
      <c r="BH57" s="1413"/>
      <c r="BI57" s="1412"/>
      <c r="BJ57" s="1414"/>
      <c r="BK57" s="1413"/>
      <c r="BL57" s="1412"/>
      <c r="BM57" s="1414"/>
      <c r="BN57" s="1413"/>
      <c r="BO57" s="1412"/>
      <c r="BP57" s="1414"/>
      <c r="BQ57" s="1413"/>
      <c r="BR57" s="1412"/>
      <c r="BS57" s="1414"/>
      <c r="BT57" s="1413"/>
      <c r="BU57" s="1412"/>
      <c r="BV57" s="1414"/>
      <c r="BW57" s="1413"/>
      <c r="BX57" s="1412"/>
      <c r="BY57" s="1414"/>
      <c r="BZ57" s="1413"/>
      <c r="CA57" s="1412"/>
    </row>
    <row r="58" spans="1:79" ht="13.8" thickBot="1">
      <c r="A58" s="1261"/>
      <c r="B58" s="1912" t="s">
        <v>63</v>
      </c>
      <c r="C58" s="1913"/>
      <c r="D58" s="1913"/>
      <c r="E58" s="1913"/>
      <c r="F58" s="1913"/>
      <c r="G58" s="1913"/>
      <c r="H58" s="1414">
        <f>SUM(I15,$H$55,H56)</f>
        <v>4.219420176492152</v>
      </c>
      <c r="I58" s="1463" t="s">
        <v>56</v>
      </c>
      <c r="J58" s="1412">
        <f>SUM(J15,$J$55,J56)</f>
        <v>4.7936564337956566</v>
      </c>
      <c r="K58" s="1414">
        <f>SUM(L15,$H$55,K56)</f>
        <v>4.1788509754269372</v>
      </c>
      <c r="L58" s="1463" t="s">
        <v>56</v>
      </c>
      <c r="M58" s="1412">
        <f>SUM(M15,$J$55,M56)</f>
        <v>4.7445026983727541</v>
      </c>
      <c r="N58" s="1414">
        <f>SUM(O15,$H$55,N56)</f>
        <v>4.1765474693504636</v>
      </c>
      <c r="O58" s="1463" t="s">
        <v>56</v>
      </c>
      <c r="P58" s="1412">
        <f>SUM(P15,$J$55,P56)</f>
        <v>4.7417181064527529</v>
      </c>
      <c r="Q58" s="1414">
        <f>SUM(R15,$H$55,Q56)</f>
        <v>4.3966486690209958</v>
      </c>
      <c r="R58" s="1463" t="s">
        <v>56</v>
      </c>
      <c r="S58" s="1412">
        <f>SUM(S15,$J$55,S56)</f>
        <v>5.0089494000445258</v>
      </c>
      <c r="T58" s="1414">
        <f>SUM(U15,$H$55,T56)</f>
        <v>4.9555621476116549</v>
      </c>
      <c r="U58" s="1463" t="s">
        <v>56</v>
      </c>
      <c r="V58" s="1412">
        <f>SUM(V15,$J$55,V56)</f>
        <v>5.697601922478813</v>
      </c>
      <c r="W58" s="1414">
        <f>SUM(X15,$H$55,W56)</f>
        <v>5.5748998619683832</v>
      </c>
      <c r="X58" s="1463" t="s">
        <v>56</v>
      </c>
      <c r="Y58" s="1412">
        <f>SUM(Y15,$J$55,Y56)</f>
        <v>6.4774674629405267</v>
      </c>
      <c r="Z58" s="1414">
        <f>SUM(AA15,$H$55,Z56)</f>
        <v>5.9440120376084167</v>
      </c>
      <c r="AA58" s="1463" t="s">
        <v>56</v>
      </c>
      <c r="AB58" s="1412">
        <f>SUM(AB15,$J$55,AB56)</f>
        <v>6.9502783050893715</v>
      </c>
      <c r="AC58" s="1414">
        <f>SUM(AD15,$H$55,AC56)</f>
        <v>5.9610400844812466</v>
      </c>
      <c r="AD58" s="1463" t="s">
        <v>56</v>
      </c>
      <c r="AE58" s="1412">
        <f>SUM(AE15,$J$55,AE56)</f>
        <v>6.9727237097098058</v>
      </c>
      <c r="AF58" s="1414">
        <f>SUM(AG15,$H$55,AF56)</f>
        <v>6.0313509606298403</v>
      </c>
      <c r="AG58" s="1463" t="s">
        <v>56</v>
      </c>
      <c r="AH58" s="1412">
        <f>SUM(AH15,$J$55,AH56)</f>
        <v>7.066619501764297</v>
      </c>
      <c r="AI58" s="1414">
        <f>SUM(AJ15,$H$55,AI56)</f>
        <v>6.0989202676523595</v>
      </c>
      <c r="AJ58" s="1463" t="s">
        <v>56</v>
      </c>
      <c r="AK58" s="1412">
        <f>SUM(AK15,$J$55,AK56)</f>
        <v>7.1543222600495548</v>
      </c>
      <c r="AL58" s="1414">
        <f>SUM(AM15,$H$55,AL56)</f>
        <v>6.1118011302222177</v>
      </c>
      <c r="AM58" s="1463" t="s">
        <v>56</v>
      </c>
      <c r="AN58" s="1412">
        <f>SUM(AN15,$J$55,AN56)</f>
        <v>7.168787535395384</v>
      </c>
      <c r="AO58" s="1414">
        <f>SUM(AP15,$H$55,AO56)</f>
        <v>6.0215659050736114</v>
      </c>
      <c r="AP58" s="1463" t="s">
        <v>56</v>
      </c>
      <c r="AQ58" s="1412">
        <f>SUM(AQ15,$J$55,AQ56)</f>
        <v>7.0487531364508342</v>
      </c>
      <c r="AR58" s="1414">
        <f>SUM(AS15,$H$55,AR56)</f>
        <v>6.0080512137558424</v>
      </c>
      <c r="AS58" s="1463" t="s">
        <v>56</v>
      </c>
      <c r="AT58" s="1412">
        <f>SUM(AT15,$J$55,AT56)</f>
        <v>7.0313165173624697</v>
      </c>
      <c r="AU58" s="1414">
        <f>SUM(AV15,$H$55,AU56)</f>
        <v>6.1481868583680281</v>
      </c>
      <c r="AV58" s="1463" t="s">
        <v>56</v>
      </c>
      <c r="AW58" s="1412">
        <f>SUM(AW15,$J$55,AW56)</f>
        <v>7.2121582243297828</v>
      </c>
      <c r="AX58" s="1414">
        <f>SUM(AY15,$H$55,AX56)</f>
        <v>6.3381067133245077</v>
      </c>
      <c r="AY58" s="1463" t="s">
        <v>56</v>
      </c>
      <c r="AZ58" s="1412">
        <f>SUM(AZ15,$J$55,AZ56)</f>
        <v>7.4597009928388571</v>
      </c>
      <c r="BA58" s="1414">
        <f>SUM(BB15,$H$55,BA56)</f>
        <v>6.4715668817271688</v>
      </c>
      <c r="BB58" s="1463" t="s">
        <v>56</v>
      </c>
      <c r="BC58" s="1412">
        <f>SUM(BC15,$J$55,BC56)</f>
        <v>7.6343682497202288</v>
      </c>
      <c r="BD58" s="1414">
        <f>SUM(BE15,$H$55,BD56)</f>
        <v>6.5111796025405022</v>
      </c>
      <c r="BE58" s="1463" t="s">
        <v>56</v>
      </c>
      <c r="BF58" s="1412">
        <f>SUM(BF15,$J$55,BF56)</f>
        <v>7.6864540999266744</v>
      </c>
      <c r="BG58" s="1414">
        <f>SUM(BH15,$H$55,BG56)</f>
        <v>6.4832637131917998</v>
      </c>
      <c r="BH58" s="1463" t="s">
        <v>56</v>
      </c>
      <c r="BI58" s="1412">
        <f>SUM(BI15,$J$55,BI56)</f>
        <v>7.6498780821716137</v>
      </c>
      <c r="BJ58" s="1414">
        <f>SUM(BK15,$H$55,BJ56)</f>
        <v>6.4121835899885102</v>
      </c>
      <c r="BK58" s="1463" t="s">
        <v>56</v>
      </c>
      <c r="BL58" s="1412">
        <f>SUM(BL15,$J$55,BL56)</f>
        <v>7.5564710182070876</v>
      </c>
      <c r="BM58" s="1414">
        <f>SUM(BN15,$H$55,BM56)</f>
        <v>6.1271280046133079</v>
      </c>
      <c r="BN58" s="1463" t="s">
        <v>56</v>
      </c>
      <c r="BO58" s="1412">
        <f>SUM(BO15,$J$55,BO56)</f>
        <v>7.1847061464539426</v>
      </c>
      <c r="BP58" s="1414">
        <f>SUM(BQ15,$H$55,BP56)</f>
        <v>5.6186873174540874</v>
      </c>
      <c r="BQ58" s="1463" t="s">
        <v>56</v>
      </c>
      <c r="BR58" s="1412">
        <f>SUM(BR15,$J$55,BR56)</f>
        <v>6.5306425027798864</v>
      </c>
      <c r="BS58" s="1414">
        <f>SUM(BT15,$H$55,BS56)</f>
        <v>5.1653896821064205</v>
      </c>
      <c r="BT58" s="1463" t="s">
        <v>56</v>
      </c>
      <c r="BU58" s="1412">
        <f>SUM(BU15,$J$55,BU56)</f>
        <v>5.957368726006858</v>
      </c>
      <c r="BV58" s="1414">
        <f>SUM(BW15,$H$55,BV56)</f>
        <v>4.7868866166958099</v>
      </c>
      <c r="BW58" s="1463" t="s">
        <v>56</v>
      </c>
      <c r="BX58" s="1412">
        <f>SUM(BX15,$J$55,BX56)</f>
        <v>5.4856352812170055</v>
      </c>
      <c r="BY58" s="1414">
        <f>SUM(BZ15,$H$55,BY56)</f>
        <v>4.5040312679320982</v>
      </c>
      <c r="BZ58" s="1463" t="s">
        <v>56</v>
      </c>
      <c r="CA58" s="1412">
        <f>SUM(CA15,$J$55,CA56)</f>
        <v>5.1378196332189265</v>
      </c>
    </row>
    <row r="59" spans="1:79">
      <c r="A59" s="1141" t="s">
        <v>64</v>
      </c>
      <c r="B59" s="1255"/>
      <c r="C59" s="1120"/>
      <c r="D59" s="1140"/>
      <c r="E59" s="1254"/>
      <c r="F59" s="1253"/>
      <c r="G59" s="1253"/>
      <c r="H59" s="1250"/>
      <c r="I59" s="1252"/>
      <c r="J59" s="1248"/>
      <c r="K59" s="1250"/>
      <c r="L59" s="1252"/>
      <c r="M59" s="1248"/>
      <c r="N59" s="1250"/>
      <c r="O59" s="1252"/>
      <c r="P59" s="1248"/>
      <c r="Q59" s="1250"/>
      <c r="R59" s="1252"/>
      <c r="S59" s="1248"/>
      <c r="T59" s="1250"/>
      <c r="U59" s="1252"/>
      <c r="V59" s="1248"/>
      <c r="W59" s="1250"/>
      <c r="X59" s="1252"/>
      <c r="Y59" s="1248"/>
      <c r="Z59" s="1250"/>
      <c r="AA59" s="1252"/>
      <c r="AB59" s="1248"/>
      <c r="AC59" s="1250"/>
      <c r="AD59" s="1252"/>
      <c r="AE59" s="1248"/>
      <c r="AF59" s="1250"/>
      <c r="AG59" s="1252"/>
      <c r="AH59" s="1248"/>
      <c r="AI59" s="1250"/>
      <c r="AJ59" s="1252"/>
      <c r="AK59" s="1248"/>
      <c r="AL59" s="1250"/>
      <c r="AM59" s="1252"/>
      <c r="AN59" s="1248"/>
      <c r="AO59" s="1250"/>
      <c r="AP59" s="1252"/>
      <c r="AQ59" s="1248"/>
      <c r="AR59" s="1250"/>
      <c r="AS59" s="1252"/>
      <c r="AT59" s="1248"/>
      <c r="AU59" s="1250"/>
      <c r="AV59" s="1252"/>
      <c r="AW59" s="1248"/>
      <c r="AX59" s="1250"/>
      <c r="AY59" s="1252"/>
      <c r="AZ59" s="1248"/>
      <c r="BA59" s="1250"/>
      <c r="BB59" s="1252"/>
      <c r="BC59" s="1248"/>
      <c r="BD59" s="1250"/>
      <c r="BE59" s="1252"/>
      <c r="BF59" s="1248"/>
      <c r="BG59" s="1250"/>
      <c r="BH59" s="1252"/>
      <c r="BI59" s="1248"/>
      <c r="BJ59" s="1250"/>
      <c r="BK59" s="1252"/>
      <c r="BL59" s="1248"/>
      <c r="BM59" s="1250"/>
      <c r="BN59" s="1252"/>
      <c r="BO59" s="1248"/>
      <c r="BP59" s="1250"/>
      <c r="BQ59" s="1252"/>
      <c r="BR59" s="1248"/>
      <c r="BS59" s="1250"/>
      <c r="BT59" s="1252"/>
      <c r="BU59" s="1248"/>
      <c r="BV59" s="1250"/>
      <c r="BW59" s="1252"/>
      <c r="BX59" s="1248"/>
      <c r="BY59" s="1250"/>
      <c r="BZ59" s="1252"/>
      <c r="CA59" s="1248"/>
    </row>
    <row r="60" spans="1:79" ht="16.5" customHeight="1" thickBot="1">
      <c r="A60" s="1133" t="s">
        <v>65</v>
      </c>
      <c r="B60" s="1131"/>
      <c r="C60" s="1132"/>
      <c r="D60" s="1131"/>
      <c r="E60" s="1247"/>
      <c r="F60" s="1131" t="s">
        <v>66</v>
      </c>
      <c r="G60" s="1247"/>
      <c r="H60" s="1244">
        <f>SUM(H54,H58)</f>
        <v>9.4675698110469106</v>
      </c>
      <c r="I60" s="1243" t="s">
        <v>56</v>
      </c>
      <c r="J60" s="1242">
        <f>SUM(J54,J58)</f>
        <v>10.845581066730871</v>
      </c>
      <c r="K60" s="1244">
        <f>SUM(K54,K58)</f>
        <v>9.3287625964116678</v>
      </c>
      <c r="L60" s="1243" t="s">
        <v>56</v>
      </c>
      <c r="M60" s="1242">
        <f>SUM(M54,M58)</f>
        <v>10.673615508450734</v>
      </c>
      <c r="N60" s="1244">
        <f>SUM(N54,N58)</f>
        <v>9.3975168357755958</v>
      </c>
      <c r="O60" s="1243" t="s">
        <v>56</v>
      </c>
      <c r="P60" s="1242">
        <f>SUM(P54,P58)</f>
        <v>10.759654784421958</v>
      </c>
      <c r="Q60" s="1244">
        <f>SUM(Q54,Q58)</f>
        <v>9.9886114143779956</v>
      </c>
      <c r="R60" s="1243" t="s">
        <v>56</v>
      </c>
      <c r="S60" s="1242">
        <f>SUM(S54,S58)</f>
        <v>11.493194919114751</v>
      </c>
      <c r="T60" s="1244">
        <f>SUM(T54,T58)</f>
        <v>11.431666347947306</v>
      </c>
      <c r="U60" s="1243" t="s">
        <v>56</v>
      </c>
      <c r="V60" s="1242">
        <f>SUM(V54,V58)</f>
        <v>13.315916110547647</v>
      </c>
      <c r="W60" s="1244">
        <f>SUM(W54,W58)</f>
        <v>12.941402935228595</v>
      </c>
      <c r="X60" s="1243" t="s">
        <v>56</v>
      </c>
      <c r="Y60" s="1242">
        <f>SUM(Y54,Y58)</f>
        <v>15.272220840211716</v>
      </c>
      <c r="Z60" s="1244">
        <f>SUM(Z54,Z58)</f>
        <v>13.65645751602867</v>
      </c>
      <c r="AA60" s="1243" t="s">
        <v>56</v>
      </c>
      <c r="AB60" s="1242">
        <f>SUM(AB54,AB58)</f>
        <v>16.210402502496414</v>
      </c>
      <c r="AC60" s="1244">
        <f>SUM(AC54,AC58)</f>
        <v>13.911245359244798</v>
      </c>
      <c r="AD60" s="1243" t="s">
        <v>56</v>
      </c>
      <c r="AE60" s="1242">
        <f>SUM(AE54,AE58)</f>
        <v>16.55666880370547</v>
      </c>
      <c r="AF60" s="1244">
        <f>SUM(AF54,AF58)</f>
        <v>14.245718187945545</v>
      </c>
      <c r="AG60" s="1243" t="s">
        <v>56</v>
      </c>
      <c r="AH60" s="1242">
        <f>SUM(AH54,AH58)</f>
        <v>17.013206573424846</v>
      </c>
      <c r="AI60" s="1244">
        <f>SUM(AI54,AI58)</f>
        <v>14.294744680965593</v>
      </c>
      <c r="AJ60" s="1243" t="s">
        <v>56</v>
      </c>
      <c r="AK60" s="1242">
        <f>SUM(AK54,AK58)</f>
        <v>17.075526459377233</v>
      </c>
      <c r="AL60" s="1244">
        <f>SUM(AL54,AL58)</f>
        <v>14.392632804895428</v>
      </c>
      <c r="AM60" s="1243" t="s">
        <v>56</v>
      </c>
      <c r="AN60" s="1242">
        <f>SUM(AN54,AN58)</f>
        <v>17.206398591243619</v>
      </c>
      <c r="AO60" s="1244">
        <f>SUM(AO54,AO58)</f>
        <v>14.089193903220403</v>
      </c>
      <c r="AP60" s="1243" t="s">
        <v>56</v>
      </c>
      <c r="AQ60" s="1242">
        <f>SUM(AQ54,AQ58)</f>
        <v>16.794207635196457</v>
      </c>
      <c r="AR60" s="1244">
        <f>SUM(AR54,AR58)</f>
        <v>14.091122602208944</v>
      </c>
      <c r="AS60" s="1243" t="s">
        <v>56</v>
      </c>
      <c r="AT60" s="1242">
        <f>SUM(AT54,AT58)</f>
        <v>16.79778092283718</v>
      </c>
      <c r="AU60" s="1244">
        <f>SUM(AU54,AU58)</f>
        <v>14.507010672808853</v>
      </c>
      <c r="AV60" s="1243" t="s">
        <v>56</v>
      </c>
      <c r="AW60" s="1242">
        <f>SUM(AW54,AW58)</f>
        <v>17.35747131313676</v>
      </c>
      <c r="AX60" s="1244">
        <f>SUM(AX54,AX58)</f>
        <v>15.10735315618831</v>
      </c>
      <c r="AY60" s="1243" t="s">
        <v>56</v>
      </c>
      <c r="AZ60" s="1242">
        <f>SUM(AZ54,AZ58)</f>
        <v>18.172338718808994</v>
      </c>
      <c r="BA60" s="1244">
        <f>SUM(BA54,BA58)</f>
        <v>15.334160474803159</v>
      </c>
      <c r="BB60" s="1243" t="s">
        <v>56</v>
      </c>
      <c r="BC60" s="1242">
        <f>SUM(BC54,BC58)</f>
        <v>18.478254798471703</v>
      </c>
      <c r="BD60" s="1244">
        <f>SUM(BD54,BD58)</f>
        <v>15.629844991091698</v>
      </c>
      <c r="BE60" s="1243" t="s">
        <v>56</v>
      </c>
      <c r="BF60" s="1242">
        <f>SUM(BF54,BF58)</f>
        <v>18.889811878814957</v>
      </c>
      <c r="BG60" s="1244">
        <f>SUM(BG54,BG58)</f>
        <v>15.641518877332823</v>
      </c>
      <c r="BH60" s="1243" t="s">
        <v>56</v>
      </c>
      <c r="BI60" s="1242">
        <f>SUM(BI54,BI58)</f>
        <v>18.909038249676914</v>
      </c>
      <c r="BJ60" s="1244">
        <f>SUM(BJ54,BJ58)</f>
        <v>15.370318212979663</v>
      </c>
      <c r="BK60" s="1243" t="s">
        <v>56</v>
      </c>
      <c r="BL60" s="1242">
        <f>SUM(BL54,BL58)</f>
        <v>18.533679978078485</v>
      </c>
      <c r="BM60" s="1244">
        <f>SUM(BM54,BM58)</f>
        <v>14.647140031646044</v>
      </c>
      <c r="BN60" s="1243" t="s">
        <v>56</v>
      </c>
      <c r="BO60" s="1242">
        <f>SUM(BO54,BO58)</f>
        <v>17.551447639351998</v>
      </c>
      <c r="BP60" s="1244">
        <f>SUM(BP54,BP58)</f>
        <v>13.141842620833906</v>
      </c>
      <c r="BQ60" s="1243" t="s">
        <v>56</v>
      </c>
      <c r="BR60" s="1242">
        <f>SUM(BR54,BR58)</f>
        <v>15.535980437266886</v>
      </c>
      <c r="BS60" s="1244">
        <f>SUM(BS54,BS58)</f>
        <v>11.842280875692115</v>
      </c>
      <c r="BT60" s="1243" t="s">
        <v>56</v>
      </c>
      <c r="BU60" s="1242">
        <f>SUM(BU54,BU58)</f>
        <v>13.839087560248817</v>
      </c>
      <c r="BV60" s="1244">
        <f>SUM(BV54,BV58)</f>
        <v>10.89835004132733</v>
      </c>
      <c r="BW60" s="1243" t="s">
        <v>56</v>
      </c>
      <c r="BX60" s="1242">
        <f>SUM(BX54,BX58)</f>
        <v>12.633190765235435</v>
      </c>
      <c r="BY60" s="1244">
        <f>SUM(BY54,BY58)</f>
        <v>10.185552939302525</v>
      </c>
      <c r="BZ60" s="1243" t="s">
        <v>56</v>
      </c>
      <c r="CA60" s="1242">
        <f>SUM(CA54,CA58)</f>
        <v>11.736118274464811</v>
      </c>
    </row>
  </sheetData>
  <mergeCells count="340">
    <mergeCell ref="BG24:BI24"/>
    <mergeCell ref="BJ24:BL24"/>
    <mergeCell ref="A48:C48"/>
    <mergeCell ref="A33:C33"/>
    <mergeCell ref="A37:C37"/>
    <mergeCell ref="A38:C38"/>
    <mergeCell ref="A40:C40"/>
    <mergeCell ref="A41:C41"/>
    <mergeCell ref="A43:C43"/>
    <mergeCell ref="A39:C39"/>
    <mergeCell ref="A47:C47"/>
    <mergeCell ref="A34:C34"/>
    <mergeCell ref="BV22:BX22"/>
    <mergeCell ref="BY22:CA22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M24:BO24"/>
    <mergeCell ref="BP24:BR24"/>
    <mergeCell ref="AI24:AK24"/>
    <mergeCell ref="AL24:AN24"/>
    <mergeCell ref="AO24:AQ24"/>
    <mergeCell ref="AR24:AT24"/>
    <mergeCell ref="AU24:AW24"/>
    <mergeCell ref="AX24:AZ24"/>
    <mergeCell ref="BS24:BU24"/>
    <mergeCell ref="BV24:BX24"/>
    <mergeCell ref="BY24:CA24"/>
    <mergeCell ref="BA24:BC24"/>
    <mergeCell ref="BD24:BF24"/>
    <mergeCell ref="BV20:BX20"/>
    <mergeCell ref="BY20:CA20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19:BX19"/>
    <mergeCell ref="BY19:CA19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18:BX18"/>
    <mergeCell ref="BY18:CA18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7:BX17"/>
    <mergeCell ref="BY17:CA17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3:BX13"/>
    <mergeCell ref="BY13:CA13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2:BX12"/>
    <mergeCell ref="BY12:CA12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1:BX11"/>
    <mergeCell ref="BY11:CA11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0:BX10"/>
    <mergeCell ref="BY10:CA10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D22:E22"/>
    <mergeCell ref="A23:B24"/>
    <mergeCell ref="C23:C24"/>
    <mergeCell ref="D23:E23"/>
    <mergeCell ref="F23:G24"/>
    <mergeCell ref="D24:E24"/>
    <mergeCell ref="A25:C26"/>
    <mergeCell ref="D25:G25"/>
    <mergeCell ref="D26:G26"/>
    <mergeCell ref="A21:B22"/>
    <mergeCell ref="C21:C22"/>
    <mergeCell ref="D21:E21"/>
    <mergeCell ref="F21:G22"/>
    <mergeCell ref="A14:B20"/>
    <mergeCell ref="C14:C20"/>
    <mergeCell ref="D14:E16"/>
    <mergeCell ref="F14:G14"/>
    <mergeCell ref="F15:G15"/>
    <mergeCell ref="F16:G16"/>
    <mergeCell ref="D17:E19"/>
    <mergeCell ref="F17:G17"/>
    <mergeCell ref="F18:G18"/>
    <mergeCell ref="F19:G19"/>
    <mergeCell ref="D20:G20"/>
    <mergeCell ref="A4:G4"/>
    <mergeCell ref="A5:B6"/>
    <mergeCell ref="C5:C6"/>
    <mergeCell ref="D5:G6"/>
    <mergeCell ref="A7:B13"/>
    <mergeCell ref="C7:C13"/>
    <mergeCell ref="D7:E9"/>
    <mergeCell ref="F7:G7"/>
    <mergeCell ref="F8:G8"/>
    <mergeCell ref="F9:G9"/>
    <mergeCell ref="D10:E12"/>
    <mergeCell ref="F10:G10"/>
    <mergeCell ref="F11:G11"/>
    <mergeCell ref="F12:G12"/>
    <mergeCell ref="D13:G13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AL27:AM27"/>
    <mergeCell ref="AO27:AP27"/>
    <mergeCell ref="AR27:AS27"/>
    <mergeCell ref="AU27:AV27"/>
    <mergeCell ref="AX27:AY27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H10:J10"/>
    <mergeCell ref="K10:M10"/>
    <mergeCell ref="N10:P10"/>
    <mergeCell ref="Q10:S10"/>
    <mergeCell ref="A35:C35"/>
    <mergeCell ref="E27:F27"/>
    <mergeCell ref="AC27:AD27"/>
    <mergeCell ref="AF27:AG27"/>
    <mergeCell ref="E28:F28"/>
    <mergeCell ref="A30:C30"/>
    <mergeCell ref="A31:C31"/>
    <mergeCell ref="A32:C32"/>
    <mergeCell ref="AI27:AJ27"/>
    <mergeCell ref="A29:C29"/>
    <mergeCell ref="D29:E29"/>
    <mergeCell ref="F29:G29"/>
    <mergeCell ref="A50:G50"/>
    <mergeCell ref="E53:F53"/>
    <mergeCell ref="B54:G54"/>
    <mergeCell ref="E57:F57"/>
    <mergeCell ref="B58:G58"/>
    <mergeCell ref="A36:C36"/>
    <mergeCell ref="A42:C42"/>
    <mergeCell ref="A44:C44"/>
    <mergeCell ref="A45:C45"/>
    <mergeCell ref="A46:C46"/>
  </mergeCells>
  <pageMargins left="0.15748031496062992" right="0.27559055118110237" top="0.39370078740157483" bottom="0.15748031496062992" header="0.15748031496062992" footer="0.15748031496062992"/>
  <pageSetup paperSize="9" scale="84" fitToWidth="0" fitToHeight="0" orientation="landscape" r:id="rId1"/>
  <headerFooter alignWithMargins="0"/>
  <rowBreaks count="1" manualBreakCount="1">
    <brk id="48" max="16383" man="1"/>
  </rowBreaks>
  <colBreaks count="2" manualBreakCount="2">
    <brk id="25" max="56" man="1"/>
    <brk id="61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2"/>
  <sheetViews>
    <sheetView view="pageBreakPreview" topLeftCell="C1" zoomScale="70" zoomScaleNormal="100" zoomScaleSheetLayoutView="70" workbookViewId="0">
      <selection activeCell="BN35" sqref="D29:BN35"/>
    </sheetView>
  </sheetViews>
  <sheetFormatPr defaultColWidth="9.109375" defaultRowHeight="13.2"/>
  <cols>
    <col min="1" max="1" width="4.44140625" style="1" customWidth="1"/>
    <col min="2" max="2" width="8.109375" style="1" customWidth="1"/>
    <col min="3" max="3" width="8" style="1" customWidth="1"/>
    <col min="4" max="4" width="7.33203125" style="1" customWidth="1"/>
    <col min="5" max="5" width="4.88671875" style="1" customWidth="1"/>
    <col min="6" max="6" width="5.109375" style="1" customWidth="1"/>
    <col min="7" max="7" width="6.33203125" style="1" customWidth="1"/>
    <col min="8" max="18" width="8.33203125" style="1" customWidth="1"/>
    <col min="19" max="34" width="8.109375" style="1" customWidth="1"/>
    <col min="35" max="35" width="8" style="1" customWidth="1"/>
    <col min="36" max="79" width="8.109375" style="1" customWidth="1"/>
    <col min="80" max="80" width="7.88671875" style="1" customWidth="1"/>
    <col min="81" max="90" width="8.109375" style="1" customWidth="1"/>
    <col min="91" max="16384" width="9.109375" style="1"/>
  </cols>
  <sheetData>
    <row r="1" spans="1:79" ht="17.399999999999999">
      <c r="C1" s="2" t="s">
        <v>0</v>
      </c>
      <c r="D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BY1" s="5" t="s">
        <v>1</v>
      </c>
    </row>
    <row r="2" spans="1:79" ht="16.2" customHeight="1">
      <c r="C2" s="6"/>
      <c r="D2" s="7"/>
      <c r="E2" s="7"/>
      <c r="F2" s="7"/>
    </row>
    <row r="3" spans="1:79" ht="18" thickBot="1">
      <c r="B3" s="8"/>
      <c r="C3" s="9" t="s">
        <v>2</v>
      </c>
      <c r="D3" s="9"/>
      <c r="E3" s="9"/>
      <c r="F3" s="10"/>
      <c r="G3" s="9"/>
      <c r="H3" s="9"/>
      <c r="K3" s="1606" t="s">
        <v>3</v>
      </c>
      <c r="L3" s="1606"/>
      <c r="M3" s="1606"/>
      <c r="N3" s="11"/>
      <c r="O3" s="11"/>
      <c r="P3" s="8"/>
      <c r="BY3" s="12" t="s">
        <v>4</v>
      </c>
      <c r="BZ3" s="1607">
        <v>43453</v>
      </c>
      <c r="CA3" s="1607"/>
    </row>
    <row r="4" spans="1:79" ht="13.8" thickBot="1">
      <c r="B4" s="8"/>
      <c r="C4" s="8"/>
      <c r="D4" s="8"/>
      <c r="E4" s="8"/>
      <c r="F4" s="8"/>
      <c r="G4" s="8"/>
      <c r="H4" s="8"/>
      <c r="I4" s="8"/>
      <c r="J4" s="8"/>
      <c r="K4" s="13"/>
      <c r="L4" s="8"/>
      <c r="M4" s="8"/>
    </row>
    <row r="5" spans="1:79" s="28" customFormat="1" ht="13.8" thickBot="1">
      <c r="A5" s="14" t="s">
        <v>5</v>
      </c>
      <c r="B5" s="15"/>
      <c r="C5" s="15"/>
      <c r="D5" s="16"/>
      <c r="E5" s="16"/>
      <c r="F5" s="17"/>
      <c r="G5" s="18"/>
      <c r="H5" s="19"/>
      <c r="I5" s="20">
        <v>1</v>
      </c>
      <c r="J5" s="21" t="s">
        <v>6</v>
      </c>
      <c r="K5" s="22"/>
      <c r="L5" s="23">
        <v>2</v>
      </c>
      <c r="M5" s="24" t="s">
        <v>6</v>
      </c>
      <c r="N5" s="19"/>
      <c r="O5" s="20">
        <v>3</v>
      </c>
      <c r="P5" s="21" t="s">
        <v>6</v>
      </c>
      <c r="Q5" s="19"/>
      <c r="R5" s="20">
        <v>4</v>
      </c>
      <c r="S5" s="21" t="s">
        <v>6</v>
      </c>
      <c r="T5" s="19"/>
      <c r="U5" s="20">
        <v>5</v>
      </c>
      <c r="V5" s="21" t="s">
        <v>6</v>
      </c>
      <c r="W5" s="19"/>
      <c r="X5" s="20">
        <v>6</v>
      </c>
      <c r="Y5" s="21" t="s">
        <v>6</v>
      </c>
      <c r="Z5" s="19"/>
      <c r="AA5" s="20">
        <v>7</v>
      </c>
      <c r="AB5" s="21" t="s">
        <v>6</v>
      </c>
      <c r="AC5" s="19"/>
      <c r="AD5" s="20">
        <v>8</v>
      </c>
      <c r="AE5" s="21" t="s">
        <v>6</v>
      </c>
      <c r="AF5" s="19"/>
      <c r="AG5" s="20">
        <v>9</v>
      </c>
      <c r="AH5" s="21" t="s">
        <v>6</v>
      </c>
      <c r="AI5" s="19"/>
      <c r="AJ5" s="20">
        <v>10</v>
      </c>
      <c r="AK5" s="21" t="s">
        <v>6</v>
      </c>
      <c r="AL5" s="19"/>
      <c r="AM5" s="20">
        <v>11</v>
      </c>
      <c r="AN5" s="21" t="s">
        <v>6</v>
      </c>
      <c r="AO5" s="19"/>
      <c r="AP5" s="20">
        <v>12</v>
      </c>
      <c r="AQ5" s="21" t="s">
        <v>6</v>
      </c>
      <c r="AR5" s="19"/>
      <c r="AS5" s="20">
        <v>13</v>
      </c>
      <c r="AT5" s="21" t="s">
        <v>6</v>
      </c>
      <c r="AU5" s="19"/>
      <c r="AV5" s="20">
        <v>14</v>
      </c>
      <c r="AW5" s="21" t="s">
        <v>6</v>
      </c>
      <c r="AX5" s="19"/>
      <c r="AY5" s="20">
        <v>15</v>
      </c>
      <c r="AZ5" s="21" t="s">
        <v>6</v>
      </c>
      <c r="BA5" s="19"/>
      <c r="BB5" s="20">
        <v>16</v>
      </c>
      <c r="BC5" s="21" t="s">
        <v>6</v>
      </c>
      <c r="BD5" s="19"/>
      <c r="BE5" s="20">
        <v>17</v>
      </c>
      <c r="BF5" s="21" t="s">
        <v>6</v>
      </c>
      <c r="BG5" s="19"/>
      <c r="BH5" s="20">
        <v>18</v>
      </c>
      <c r="BI5" s="21" t="s">
        <v>6</v>
      </c>
      <c r="BJ5" s="19"/>
      <c r="BK5" s="20">
        <v>19</v>
      </c>
      <c r="BL5" s="21" t="s">
        <v>6</v>
      </c>
      <c r="BM5" s="19"/>
      <c r="BN5" s="20">
        <v>20</v>
      </c>
      <c r="BO5" s="21" t="s">
        <v>6</v>
      </c>
      <c r="BP5" s="19"/>
      <c r="BQ5" s="20">
        <v>21</v>
      </c>
      <c r="BR5" s="21" t="s">
        <v>6</v>
      </c>
      <c r="BS5" s="19"/>
      <c r="BT5" s="20">
        <v>22</v>
      </c>
      <c r="BU5" s="21" t="s">
        <v>6</v>
      </c>
      <c r="BV5" s="25"/>
      <c r="BW5" s="23">
        <v>23</v>
      </c>
      <c r="BX5" s="24" t="s">
        <v>6</v>
      </c>
      <c r="BY5" s="26"/>
      <c r="BZ5" s="23">
        <v>24</v>
      </c>
      <c r="CA5" s="27" t="s">
        <v>6</v>
      </c>
    </row>
    <row r="6" spans="1:79" s="28" customFormat="1">
      <c r="A6" s="14" t="s">
        <v>7</v>
      </c>
      <c r="B6" s="29"/>
      <c r="C6" s="29" t="s">
        <v>8</v>
      </c>
      <c r="D6" s="30"/>
      <c r="E6" s="30"/>
      <c r="F6" s="31"/>
      <c r="G6" s="31"/>
      <c r="H6" s="32" t="s">
        <v>9</v>
      </c>
      <c r="I6" s="33" t="s">
        <v>10</v>
      </c>
      <c r="J6" s="34" t="s">
        <v>11</v>
      </c>
      <c r="K6" s="32" t="s">
        <v>9</v>
      </c>
      <c r="L6" s="33" t="s">
        <v>10</v>
      </c>
      <c r="M6" s="34" t="s">
        <v>11</v>
      </c>
      <c r="N6" s="32" t="s">
        <v>9</v>
      </c>
      <c r="O6" s="33" t="s">
        <v>10</v>
      </c>
      <c r="P6" s="34" t="s">
        <v>11</v>
      </c>
      <c r="Q6" s="32" t="s">
        <v>9</v>
      </c>
      <c r="R6" s="33" t="s">
        <v>10</v>
      </c>
      <c r="S6" s="34" t="s">
        <v>11</v>
      </c>
      <c r="T6" s="32" t="s">
        <v>9</v>
      </c>
      <c r="U6" s="33" t="s">
        <v>10</v>
      </c>
      <c r="V6" s="34" t="s">
        <v>11</v>
      </c>
      <c r="W6" s="32" t="s">
        <v>9</v>
      </c>
      <c r="X6" s="33" t="s">
        <v>10</v>
      </c>
      <c r="Y6" s="34" t="s">
        <v>11</v>
      </c>
      <c r="Z6" s="32" t="s">
        <v>9</v>
      </c>
      <c r="AA6" s="33" t="s">
        <v>10</v>
      </c>
      <c r="AB6" s="34" t="s">
        <v>11</v>
      </c>
      <c r="AC6" s="32" t="s">
        <v>9</v>
      </c>
      <c r="AD6" s="33" t="s">
        <v>10</v>
      </c>
      <c r="AE6" s="34" t="s">
        <v>11</v>
      </c>
      <c r="AF6" s="32" t="s">
        <v>9</v>
      </c>
      <c r="AG6" s="33" t="s">
        <v>10</v>
      </c>
      <c r="AH6" s="34" t="s">
        <v>11</v>
      </c>
      <c r="AI6" s="32" t="s">
        <v>9</v>
      </c>
      <c r="AJ6" s="33" t="s">
        <v>10</v>
      </c>
      <c r="AK6" s="34" t="s">
        <v>11</v>
      </c>
      <c r="AL6" s="32" t="s">
        <v>9</v>
      </c>
      <c r="AM6" s="33" t="s">
        <v>10</v>
      </c>
      <c r="AN6" s="34" t="s">
        <v>11</v>
      </c>
      <c r="AO6" s="32" t="s">
        <v>9</v>
      </c>
      <c r="AP6" s="33" t="s">
        <v>10</v>
      </c>
      <c r="AQ6" s="34" t="s">
        <v>11</v>
      </c>
      <c r="AR6" s="32" t="s">
        <v>9</v>
      </c>
      <c r="AS6" s="33" t="s">
        <v>10</v>
      </c>
      <c r="AT6" s="34" t="s">
        <v>11</v>
      </c>
      <c r="AU6" s="32" t="s">
        <v>9</v>
      </c>
      <c r="AV6" s="33" t="s">
        <v>10</v>
      </c>
      <c r="AW6" s="34" t="s">
        <v>11</v>
      </c>
      <c r="AX6" s="32" t="s">
        <v>9</v>
      </c>
      <c r="AY6" s="33" t="s">
        <v>10</v>
      </c>
      <c r="AZ6" s="34" t="s">
        <v>11</v>
      </c>
      <c r="BA6" s="32" t="s">
        <v>9</v>
      </c>
      <c r="BB6" s="33" t="s">
        <v>10</v>
      </c>
      <c r="BC6" s="34" t="s">
        <v>11</v>
      </c>
      <c r="BD6" s="32" t="s">
        <v>9</v>
      </c>
      <c r="BE6" s="33" t="s">
        <v>10</v>
      </c>
      <c r="BF6" s="34" t="s">
        <v>11</v>
      </c>
      <c r="BG6" s="32" t="s">
        <v>9</v>
      </c>
      <c r="BH6" s="33" t="s">
        <v>10</v>
      </c>
      <c r="BI6" s="34" t="s">
        <v>11</v>
      </c>
      <c r="BJ6" s="32" t="s">
        <v>9</v>
      </c>
      <c r="BK6" s="33" t="s">
        <v>10</v>
      </c>
      <c r="BL6" s="34" t="s">
        <v>11</v>
      </c>
      <c r="BM6" s="32" t="s">
        <v>9</v>
      </c>
      <c r="BN6" s="33" t="s">
        <v>10</v>
      </c>
      <c r="BO6" s="34" t="s">
        <v>11</v>
      </c>
      <c r="BP6" s="32" t="s">
        <v>9</v>
      </c>
      <c r="BQ6" s="33" t="s">
        <v>10</v>
      </c>
      <c r="BR6" s="34" t="s">
        <v>11</v>
      </c>
      <c r="BS6" s="32" t="s">
        <v>9</v>
      </c>
      <c r="BT6" s="33" t="s">
        <v>10</v>
      </c>
      <c r="BU6" s="34" t="s">
        <v>11</v>
      </c>
      <c r="BV6" s="32" t="s">
        <v>9</v>
      </c>
      <c r="BW6" s="33" t="s">
        <v>10</v>
      </c>
      <c r="BX6" s="34" t="s">
        <v>11</v>
      </c>
      <c r="BY6" s="32" t="s">
        <v>9</v>
      </c>
      <c r="BZ6" s="33" t="s">
        <v>10</v>
      </c>
      <c r="CA6" s="34" t="s">
        <v>11</v>
      </c>
    </row>
    <row r="7" spans="1:79" s="28" customFormat="1" ht="13.8" thickBot="1">
      <c r="A7" s="39" t="s">
        <v>12</v>
      </c>
      <c r="B7" s="40"/>
      <c r="C7" s="41" t="s">
        <v>13</v>
      </c>
      <c r="D7" s="42"/>
      <c r="E7" s="42"/>
      <c r="F7" s="43"/>
      <c r="G7" s="43"/>
      <c r="H7" s="44" t="s">
        <v>14</v>
      </c>
      <c r="I7" s="45" t="s">
        <v>15</v>
      </c>
      <c r="J7" s="46" t="s">
        <v>16</v>
      </c>
      <c r="K7" s="44" t="s">
        <v>14</v>
      </c>
      <c r="L7" s="45" t="s">
        <v>15</v>
      </c>
      <c r="M7" s="46" t="s">
        <v>16</v>
      </c>
      <c r="N7" s="44" t="s">
        <v>14</v>
      </c>
      <c r="O7" s="45" t="s">
        <v>15</v>
      </c>
      <c r="P7" s="46" t="s">
        <v>16</v>
      </c>
      <c r="Q7" s="44" t="s">
        <v>14</v>
      </c>
      <c r="R7" s="45" t="s">
        <v>15</v>
      </c>
      <c r="S7" s="46" t="s">
        <v>16</v>
      </c>
      <c r="T7" s="44" t="s">
        <v>14</v>
      </c>
      <c r="U7" s="45" t="s">
        <v>15</v>
      </c>
      <c r="V7" s="46" t="s">
        <v>16</v>
      </c>
      <c r="W7" s="44" t="s">
        <v>14</v>
      </c>
      <c r="X7" s="45" t="s">
        <v>15</v>
      </c>
      <c r="Y7" s="46" t="s">
        <v>16</v>
      </c>
      <c r="Z7" s="44" t="s">
        <v>14</v>
      </c>
      <c r="AA7" s="45" t="s">
        <v>15</v>
      </c>
      <c r="AB7" s="46" t="s">
        <v>16</v>
      </c>
      <c r="AC7" s="44" t="s">
        <v>14</v>
      </c>
      <c r="AD7" s="45" t="s">
        <v>15</v>
      </c>
      <c r="AE7" s="46" t="s">
        <v>16</v>
      </c>
      <c r="AF7" s="44" t="s">
        <v>14</v>
      </c>
      <c r="AG7" s="45" t="s">
        <v>15</v>
      </c>
      <c r="AH7" s="46" t="s">
        <v>16</v>
      </c>
      <c r="AI7" s="44" t="s">
        <v>14</v>
      </c>
      <c r="AJ7" s="45" t="s">
        <v>15</v>
      </c>
      <c r="AK7" s="46" t="s">
        <v>16</v>
      </c>
      <c r="AL7" s="44" t="s">
        <v>14</v>
      </c>
      <c r="AM7" s="45" t="s">
        <v>15</v>
      </c>
      <c r="AN7" s="46" t="s">
        <v>16</v>
      </c>
      <c r="AO7" s="44" t="s">
        <v>14</v>
      </c>
      <c r="AP7" s="45" t="s">
        <v>15</v>
      </c>
      <c r="AQ7" s="46" t="s">
        <v>16</v>
      </c>
      <c r="AR7" s="44" t="s">
        <v>14</v>
      </c>
      <c r="AS7" s="45" t="s">
        <v>15</v>
      </c>
      <c r="AT7" s="46" t="s">
        <v>16</v>
      </c>
      <c r="AU7" s="44" t="s">
        <v>14</v>
      </c>
      <c r="AV7" s="45" t="s">
        <v>15</v>
      </c>
      <c r="AW7" s="46" t="s">
        <v>16</v>
      </c>
      <c r="AX7" s="44" t="s">
        <v>14</v>
      </c>
      <c r="AY7" s="45" t="s">
        <v>15</v>
      </c>
      <c r="AZ7" s="46" t="s">
        <v>16</v>
      </c>
      <c r="BA7" s="44" t="s">
        <v>14</v>
      </c>
      <c r="BB7" s="45" t="s">
        <v>15</v>
      </c>
      <c r="BC7" s="46" t="s">
        <v>16</v>
      </c>
      <c r="BD7" s="44" t="s">
        <v>14</v>
      </c>
      <c r="BE7" s="45" t="s">
        <v>15</v>
      </c>
      <c r="BF7" s="46" t="s">
        <v>16</v>
      </c>
      <c r="BG7" s="44" t="s">
        <v>14</v>
      </c>
      <c r="BH7" s="45" t="s">
        <v>15</v>
      </c>
      <c r="BI7" s="46" t="s">
        <v>16</v>
      </c>
      <c r="BJ7" s="44" t="s">
        <v>14</v>
      </c>
      <c r="BK7" s="45" t="s">
        <v>15</v>
      </c>
      <c r="BL7" s="46" t="s">
        <v>16</v>
      </c>
      <c r="BM7" s="44" t="s">
        <v>14</v>
      </c>
      <c r="BN7" s="45" t="s">
        <v>15</v>
      </c>
      <c r="BO7" s="46" t="s">
        <v>16</v>
      </c>
      <c r="BP7" s="44" t="s">
        <v>14</v>
      </c>
      <c r="BQ7" s="45" t="s">
        <v>15</v>
      </c>
      <c r="BR7" s="46" t="s">
        <v>16</v>
      </c>
      <c r="BS7" s="44" t="s">
        <v>14</v>
      </c>
      <c r="BT7" s="45" t="s">
        <v>15</v>
      </c>
      <c r="BU7" s="46" t="s">
        <v>16</v>
      </c>
      <c r="BV7" s="44" t="s">
        <v>14</v>
      </c>
      <c r="BW7" s="45" t="s">
        <v>15</v>
      </c>
      <c r="BX7" s="46" t="s">
        <v>16</v>
      </c>
      <c r="BY7" s="44" t="s">
        <v>14</v>
      </c>
      <c r="BZ7" s="45" t="s">
        <v>15</v>
      </c>
      <c r="CA7" s="46" t="s">
        <v>16</v>
      </c>
    </row>
    <row r="8" spans="1:79">
      <c r="A8" s="50"/>
      <c r="B8" s="51"/>
      <c r="C8" s="52"/>
      <c r="D8" s="53"/>
      <c r="E8" s="54"/>
      <c r="F8" s="53" t="s">
        <v>17</v>
      </c>
      <c r="G8" s="55"/>
      <c r="H8" s="56">
        <f>SQRT(I8^2+J8^2)*1000/(1.73*I11)</f>
        <v>33.008549717226018</v>
      </c>
      <c r="I8" s="57">
        <f>I9</f>
        <v>6.7364600000000001</v>
      </c>
      <c r="J8" s="58">
        <f>J9</f>
        <v>0.89360000000000006</v>
      </c>
      <c r="K8" s="56">
        <f>SQRT(L8^2+M8^2)*1000/(1.73*L11)</f>
        <v>32.544965127021136</v>
      </c>
      <c r="L8" s="57">
        <f>L9</f>
        <v>6.6442199999999998</v>
      </c>
      <c r="M8" s="58">
        <f>M9</f>
        <v>0.86299999999999999</v>
      </c>
      <c r="N8" s="56">
        <f>SQRT(O8^2+P8^2)*1000/(1.73*O11)</f>
        <v>32.703829762899822</v>
      </c>
      <c r="O8" s="57">
        <f>O9</f>
        <v>6.6761600000000003</v>
      </c>
      <c r="P8" s="58">
        <f>P9</f>
        <v>0.871</v>
      </c>
      <c r="Q8" s="56">
        <f>SQRT(R8^2+S8^2)*1000/(1.73*R11)</f>
        <v>34.101955381908404</v>
      </c>
      <c r="R8" s="57">
        <f>R9</f>
        <v>6.9691599999999996</v>
      </c>
      <c r="S8" s="58">
        <f>S9</f>
        <v>0.84805999999999993</v>
      </c>
      <c r="T8" s="56">
        <f>SQRT(U8^2+V8^2)*1000/(1.73*U11)</f>
        <v>38.402518609484119</v>
      </c>
      <c r="U8" s="57">
        <f>U9</f>
        <v>7.8519800000000002</v>
      </c>
      <c r="V8" s="58">
        <f>V9</f>
        <v>0.92200000000000004</v>
      </c>
      <c r="W8" s="56">
        <f>SQRT(X8^2+Y8^2)*1000/(1.73*X11)</f>
        <v>43.267251573276504</v>
      </c>
      <c r="X8" s="57">
        <f>X9</f>
        <v>8.8528000000000002</v>
      </c>
      <c r="Y8" s="58">
        <f>Y9</f>
        <v>0.98499999999999988</v>
      </c>
      <c r="Z8" s="56">
        <f>SQRT(AA8^2+AB8^2)*1000/(1.73*AA11)</f>
        <v>46.3191933661764</v>
      </c>
      <c r="AA8" s="57">
        <f>AA9</f>
        <v>9.4667399999999997</v>
      </c>
      <c r="AB8" s="58">
        <f>AB9</f>
        <v>1.1449999999999998</v>
      </c>
      <c r="AC8" s="56">
        <f>SQRT(AD8^2+AE8^2)*1000/(1.73*AD11)</f>
        <v>46.459467757335986</v>
      </c>
      <c r="AD8" s="57">
        <f>AD9</f>
        <v>9.4989199999999983</v>
      </c>
      <c r="AE8" s="58">
        <f>AE9</f>
        <v>1.1190599999999999</v>
      </c>
      <c r="AF8" s="56">
        <f>SQRT(AG8^2+AH8^2)*1000/(1.73*AG11)</f>
        <v>46.276115792171694</v>
      </c>
      <c r="AG8" s="57">
        <f>AG9</f>
        <v>9.455919999999999</v>
      </c>
      <c r="AH8" s="58">
        <f>AH9</f>
        <v>1.1604800000000002</v>
      </c>
      <c r="AI8" s="56">
        <f>SQRT(AJ8^2+AK8^2)*1000/(1.73*AJ11)</f>
        <v>46.68427977424696</v>
      </c>
      <c r="AJ8" s="57">
        <f>AJ9</f>
        <v>9.5420400000000001</v>
      </c>
      <c r="AK8" s="58">
        <f>AK9</f>
        <v>1.1483599999999998</v>
      </c>
      <c r="AL8" s="56">
        <f>SQRT(AM8^2+AN8^2)*1000/(1.73*AM11)</f>
        <v>46.279219568480983</v>
      </c>
      <c r="AM8" s="57">
        <f>AM9</f>
        <v>9.4639800000000012</v>
      </c>
      <c r="AN8" s="58">
        <f>AN9</f>
        <v>1.0983599999999998</v>
      </c>
      <c r="AO8" s="56">
        <f>SQRT(AP8^2+AQ8^2)*1000/(1.73*AP11)</f>
        <v>45.936110899450064</v>
      </c>
      <c r="AP8" s="57">
        <f>AP9</f>
        <v>9.3878599999999999</v>
      </c>
      <c r="AQ8" s="58">
        <f>AQ9</f>
        <v>1.14036</v>
      </c>
      <c r="AR8" s="56">
        <f>SQRT(AS8^2+AT8^2)*1000/(1.73*AS11)</f>
        <v>46.426624061110211</v>
      </c>
      <c r="AS8" s="57">
        <f>AS9</f>
        <v>9.486460000000001</v>
      </c>
      <c r="AT8" s="58">
        <f>AT9</f>
        <v>1.1659999999999999</v>
      </c>
      <c r="AU8" s="56">
        <f>SQRT(AV8^2+AW8^2)*1000/(1.73*AV11)</f>
        <v>47.535663019115979</v>
      </c>
      <c r="AV8" s="57">
        <f>AV9</f>
        <v>9.7106999999999992</v>
      </c>
      <c r="AW8" s="58">
        <f>AW9</f>
        <v>1.2130000000000001</v>
      </c>
      <c r="AX8" s="56">
        <f>SQRT(AY8^2+AZ8^2)*1000/(1.73*AY11)</f>
        <v>50.284209104658444</v>
      </c>
      <c r="AY8" s="57">
        <f>AY9</f>
        <v>10.26188</v>
      </c>
      <c r="AZ8" s="58">
        <f>AZ9</f>
        <v>1.3630599999999999</v>
      </c>
      <c r="BA8" s="56">
        <f>SQRT(BB8^2+BC8^2)*1000/(1.73*BB11)</f>
        <v>50.513102807550403</v>
      </c>
      <c r="BB8" s="57">
        <f>BB9</f>
        <v>10.320180000000001</v>
      </c>
      <c r="BC8" s="58">
        <f>BC9</f>
        <v>1.2789999999999999</v>
      </c>
      <c r="BD8" s="56">
        <f>SQRT(BE8^2+BF8^2)*1000/(1.73*BE11)</f>
        <v>49.623307863867296</v>
      </c>
      <c r="BE8" s="57">
        <f>BE9</f>
        <v>10.14236</v>
      </c>
      <c r="BF8" s="58">
        <f>BF9</f>
        <v>1.224</v>
      </c>
      <c r="BG8" s="56">
        <f>SQRT(BH8^2+BI8^2)*1000/(1.73*BH11)</f>
        <v>47.809339376701566</v>
      </c>
      <c r="BH8" s="57">
        <f>BH9</f>
        <v>9.7774199999999993</v>
      </c>
      <c r="BI8" s="58">
        <f>BI9</f>
        <v>1.1300599999999998</v>
      </c>
      <c r="BJ8" s="56">
        <f>SQRT(BK8^2+BL8^2)*1000/(1.73*BK11)</f>
        <v>45.741570604923055</v>
      </c>
      <c r="BK8" s="57">
        <f>BK9</f>
        <v>9.3574199999999994</v>
      </c>
      <c r="BL8" s="58">
        <f>BL9</f>
        <v>1.056</v>
      </c>
      <c r="BM8" s="56">
        <f>SQRT(BN8^2+BO8^2)*1000/(1.73*BN11)</f>
        <v>44.721885483077571</v>
      </c>
      <c r="BN8" s="57">
        <f>BN9</f>
        <v>9.1478400000000004</v>
      </c>
      <c r="BO8" s="58">
        <f>BO9</f>
        <v>1.0411199999999998</v>
      </c>
      <c r="BP8" s="56">
        <f>SQRT(BQ8^2+BR8^2)*1000/(1.73*BQ11)</f>
        <v>42.433460538410884</v>
      </c>
      <c r="BQ8" s="57">
        <f>BQ9</f>
        <v>8.6798400000000004</v>
      </c>
      <c r="BR8" s="58">
        <f>BR9</f>
        <v>0.9870000000000001</v>
      </c>
      <c r="BS8" s="56">
        <f>SQRT(BT8^2+BU8^2)*1000/(1.73*BT11)</f>
        <v>39.668053614645913</v>
      </c>
      <c r="BT8" s="57">
        <f>BT9</f>
        <v>8.1098400000000002</v>
      </c>
      <c r="BU8" s="58">
        <f>BU9</f>
        <v>0.96</v>
      </c>
      <c r="BV8" s="56">
        <f>SQRT(BW8^2+BX8^2)*1000/(1.73*BW11)</f>
        <v>37.427739349302506</v>
      </c>
      <c r="BW8" s="57">
        <f>BW9</f>
        <v>7.6470799999999999</v>
      </c>
      <c r="BX8" s="58">
        <f>BX9</f>
        <v>0.94500000000000006</v>
      </c>
      <c r="BY8" s="56">
        <f>SQRT(BZ8^2+CA8^2)*1000/(1.73*BZ11)</f>
        <v>35.82270680208206</v>
      </c>
      <c r="BZ8" s="57">
        <f>BZ9</f>
        <v>7.3161399999999999</v>
      </c>
      <c r="CA8" s="58">
        <f>CA9</f>
        <v>0.92847999999999997</v>
      </c>
    </row>
    <row r="9" spans="1:79" ht="13.8" thickBot="1">
      <c r="A9" s="59"/>
      <c r="B9" s="60"/>
      <c r="C9" s="8"/>
      <c r="D9" s="61" t="s">
        <v>18</v>
      </c>
      <c r="E9" s="8"/>
      <c r="F9" s="62" t="s">
        <v>19</v>
      </c>
      <c r="G9" s="63"/>
      <c r="H9" s="64">
        <f>SQRT(I9^2+J9^2)*1000/(1.73*I12)</f>
        <v>377.69398234133621</v>
      </c>
      <c r="I9" s="65">
        <f>I43</f>
        <v>6.7364600000000001</v>
      </c>
      <c r="J9" s="58">
        <f>J44</f>
        <v>0.89360000000000006</v>
      </c>
      <c r="K9" s="64">
        <f t="shared" ref="K9" si="0">SQRT(L9^2+M9^2)*1000/(1.73*L12)</f>
        <v>372.38950481879954</v>
      </c>
      <c r="L9" s="65">
        <f t="shared" ref="L9" si="1">L43</f>
        <v>6.6442199999999998</v>
      </c>
      <c r="M9" s="58">
        <f t="shared" ref="M9" si="2">M44</f>
        <v>0.86299999999999999</v>
      </c>
      <c r="N9" s="64">
        <f t="shared" ref="N9" si="3">SQRT(O9^2+P9^2)*1000/(1.73*O12)</f>
        <v>374.2072828639499</v>
      </c>
      <c r="O9" s="65">
        <f t="shared" ref="O9" si="4">O43</f>
        <v>6.6761600000000003</v>
      </c>
      <c r="P9" s="58">
        <f t="shared" ref="P9" si="5">P44</f>
        <v>0.871</v>
      </c>
      <c r="Q9" s="64">
        <f t="shared" ref="Q9" si="6">SQRT(R9^2+S9^2)*1000/(1.73*R12)</f>
        <v>390.20506638914418</v>
      </c>
      <c r="R9" s="65">
        <f t="shared" ref="R9" si="7">R43</f>
        <v>6.9691599999999996</v>
      </c>
      <c r="S9" s="58">
        <f t="shared" ref="S9" si="8">S44</f>
        <v>0.84805999999999993</v>
      </c>
      <c r="T9" s="64">
        <f t="shared" ref="T9" si="9">SQRT(U9^2+V9^2)*1000/(1.73*U12)</f>
        <v>439.41343408928941</v>
      </c>
      <c r="U9" s="65">
        <f t="shared" ref="U9" si="10">U43</f>
        <v>7.8519800000000002</v>
      </c>
      <c r="V9" s="58">
        <f t="shared" ref="V9" si="11">V44</f>
        <v>0.92200000000000004</v>
      </c>
      <c r="W9" s="64">
        <f t="shared" ref="W9" si="12">SQRT(X9^2+Y9^2)*1000/(1.73*X12)</f>
        <v>495.0772055019138</v>
      </c>
      <c r="X9" s="65">
        <f t="shared" ref="X9" si="13">X43</f>
        <v>8.8528000000000002</v>
      </c>
      <c r="Y9" s="58">
        <f t="shared" ref="Y9" si="14">Y44</f>
        <v>0.98499999999999988</v>
      </c>
      <c r="Z9" s="64">
        <f t="shared" ref="Z9" si="15">SQRT(AA9^2+AB9^2)*1000/(1.73*AA12)</f>
        <v>529.99846255528769</v>
      </c>
      <c r="AA9" s="65">
        <f t="shared" ref="AA9" si="16">AA43</f>
        <v>9.4667399999999997</v>
      </c>
      <c r="AB9" s="58">
        <f t="shared" ref="AB9" si="17">AB44</f>
        <v>1.1449999999999998</v>
      </c>
      <c r="AC9" s="64">
        <f t="shared" ref="AC9" si="18">SQRT(AD9^2+AE9^2)*1000/(1.73*AD12)</f>
        <v>531.60352530028672</v>
      </c>
      <c r="AD9" s="65">
        <f t="shared" ref="AD9" si="19">AD43</f>
        <v>9.4989199999999983</v>
      </c>
      <c r="AE9" s="58">
        <f t="shared" ref="AE9" si="20">AE44</f>
        <v>1.1190599999999999</v>
      </c>
      <c r="AF9" s="64">
        <f t="shared" ref="AF9" si="21">SQRT(AG9^2+AH9^2)*1000/(1.73*AG12)</f>
        <v>529.50555569888763</v>
      </c>
      <c r="AG9" s="65">
        <f t="shared" ref="AG9" si="22">AG43</f>
        <v>9.455919999999999</v>
      </c>
      <c r="AH9" s="58">
        <f t="shared" ref="AH9" si="23">AH44</f>
        <v>1.1604800000000002</v>
      </c>
      <c r="AI9" s="64">
        <f t="shared" ref="AI9" si="24">SQRT(AJ9^2+AK9^2)*1000/(1.73*AJ12)</f>
        <v>534.1758935707104</v>
      </c>
      <c r="AJ9" s="65">
        <f t="shared" ref="AJ9" si="25">AJ43</f>
        <v>9.5420400000000001</v>
      </c>
      <c r="AK9" s="58">
        <f t="shared" ref="AK9" si="26">AK44</f>
        <v>1.1483599999999998</v>
      </c>
      <c r="AL9" s="64">
        <f t="shared" ref="AL9" si="27">SQRT(AM9^2+AN9^2)*1000/(1.73*AM12)</f>
        <v>529.54107006242668</v>
      </c>
      <c r="AM9" s="65">
        <f t="shared" ref="AM9" si="28">AM43</f>
        <v>9.4639800000000012</v>
      </c>
      <c r="AN9" s="58">
        <f t="shared" ref="AN9" si="29">AN44</f>
        <v>1.0983599999999998</v>
      </c>
      <c r="AO9" s="64">
        <f t="shared" ref="AO9" si="30">SQRT(AP9^2+AQ9^2)*1000/(1.73*AP12)</f>
        <v>525.61511509947661</v>
      </c>
      <c r="AP9" s="65">
        <f t="shared" ref="AP9" si="31">AP43</f>
        <v>9.3878599999999999</v>
      </c>
      <c r="AQ9" s="58">
        <f t="shared" ref="AQ9" si="32">AQ44</f>
        <v>1.14036</v>
      </c>
      <c r="AR9" s="64">
        <f t="shared" ref="AR9" si="33">SQRT(AS9^2+AT9^2)*1000/(1.73*AS12)</f>
        <v>531.22771762231866</v>
      </c>
      <c r="AS9" s="65">
        <f t="shared" ref="AS9" si="34">AS43</f>
        <v>9.486460000000001</v>
      </c>
      <c r="AT9" s="58">
        <f t="shared" ref="AT9" si="35">AT44</f>
        <v>1.1659999999999999</v>
      </c>
      <c r="AU9" s="64">
        <f t="shared" ref="AU9" si="36">SQRT(AV9^2+AW9^2)*1000/(1.73*AV12)</f>
        <v>543.91768262257699</v>
      </c>
      <c r="AV9" s="65">
        <f t="shared" ref="AV9" si="37">AV43</f>
        <v>9.7106999999999992</v>
      </c>
      <c r="AW9" s="58">
        <f t="shared" ref="AW9" si="38">AW44</f>
        <v>1.2130000000000001</v>
      </c>
      <c r="AX9" s="64">
        <f t="shared" ref="AX9" si="39">SQRT(AY9^2+AZ9^2)*1000/(1.73*AY12)</f>
        <v>575.3673926398418</v>
      </c>
      <c r="AY9" s="65">
        <f t="shared" ref="AY9" si="40">AY43</f>
        <v>10.26188</v>
      </c>
      <c r="AZ9" s="58">
        <f t="shared" ref="AZ9" si="41">AZ44</f>
        <v>1.3630599999999999</v>
      </c>
      <c r="BA9" s="64">
        <f t="shared" ref="BA9" si="42">SQRT(BB9^2+BC9^2)*1000/(1.73*BB12)</f>
        <v>577.98646481716321</v>
      </c>
      <c r="BB9" s="65">
        <f t="shared" ref="BB9" si="43">BB43</f>
        <v>10.320180000000001</v>
      </c>
      <c r="BC9" s="58">
        <f t="shared" ref="BC9" si="44">BC44</f>
        <v>1.2789999999999999</v>
      </c>
      <c r="BD9" s="64">
        <f t="shared" ref="BD9" si="45">SQRT(BE9^2+BF9^2)*1000/(1.73*BE12)</f>
        <v>567.8051572884815</v>
      </c>
      <c r="BE9" s="65">
        <f t="shared" ref="BE9" si="46">BE43</f>
        <v>10.14236</v>
      </c>
      <c r="BF9" s="58">
        <f t="shared" ref="BF9" si="47">BF44</f>
        <v>1.224</v>
      </c>
      <c r="BG9" s="64">
        <f t="shared" ref="BG9" si="48">SQRT(BH9^2+BI9^2)*1000/(1.73*BH12)</f>
        <v>547.0491717141814</v>
      </c>
      <c r="BH9" s="65">
        <f t="shared" ref="BH9" si="49">BH43</f>
        <v>9.7774199999999993</v>
      </c>
      <c r="BI9" s="58">
        <f t="shared" ref="BI9" si="50">BI44</f>
        <v>1.1300599999999998</v>
      </c>
      <c r="BJ9" s="64">
        <f t="shared" ref="BJ9" si="51">SQRT(BK9^2+BL9^2)*1000/(1.73*BK12)</f>
        <v>523.3891251909464</v>
      </c>
      <c r="BK9" s="65">
        <f t="shared" ref="BK9" si="52">BK43</f>
        <v>9.3574199999999994</v>
      </c>
      <c r="BL9" s="58">
        <f t="shared" ref="BL9" si="53">BL44</f>
        <v>1.056</v>
      </c>
      <c r="BM9" s="64">
        <f t="shared" ref="BM9" si="54">SQRT(BN9^2+BO9^2)*1000/(1.73*BN12)</f>
        <v>511.72157427752222</v>
      </c>
      <c r="BN9" s="65">
        <f t="shared" ref="BN9" si="55">BN43</f>
        <v>9.1478400000000004</v>
      </c>
      <c r="BO9" s="58">
        <f t="shared" ref="BO9" si="56">BO44</f>
        <v>1.0411199999999998</v>
      </c>
      <c r="BP9" s="64">
        <f t="shared" ref="BP9" si="57">SQRT(BQ9^2+BR9^2)*1000/(1.73*BQ12)</f>
        <v>485.53671192989378</v>
      </c>
      <c r="BQ9" s="65">
        <f t="shared" ref="BQ9" si="58">BQ43</f>
        <v>8.6798400000000004</v>
      </c>
      <c r="BR9" s="58">
        <f t="shared" ref="BR9" si="59">BR44</f>
        <v>0.9870000000000001</v>
      </c>
      <c r="BS9" s="64">
        <f t="shared" ref="BS9" si="60">SQRT(BT9^2+BU9^2)*1000/(1.73*BT12)</f>
        <v>453.89407501373688</v>
      </c>
      <c r="BT9" s="65">
        <f t="shared" ref="BT9" si="61">BT43</f>
        <v>8.1098400000000002</v>
      </c>
      <c r="BU9" s="58">
        <f t="shared" ref="BU9" si="62">BU44</f>
        <v>0.96</v>
      </c>
      <c r="BV9" s="64">
        <f t="shared" ref="BV9" si="63">SQRT(BW9^2+BX9^2)*1000/(1.73*BW12)</f>
        <v>428.25970986221137</v>
      </c>
      <c r="BW9" s="65">
        <f t="shared" ref="BW9" si="64">BW43</f>
        <v>7.6470799999999999</v>
      </c>
      <c r="BX9" s="58">
        <f t="shared" ref="BX9" si="65">BX44</f>
        <v>0.94500000000000006</v>
      </c>
      <c r="BY9" s="64">
        <f t="shared" ref="BY9" si="66">SQRT(BZ9^2+CA9^2)*1000/(1.73*BZ12)</f>
        <v>409.89443360074659</v>
      </c>
      <c r="BZ9" s="65">
        <f t="shared" ref="BZ9" si="67">BZ43</f>
        <v>7.3161399999999999</v>
      </c>
      <c r="CA9" s="58">
        <f t="shared" ref="CA9" si="68">CA44</f>
        <v>0.92847999999999997</v>
      </c>
    </row>
    <row r="10" spans="1:79" s="75" customFormat="1" ht="13.5" customHeight="1" thickBot="1">
      <c r="A10" s="66"/>
      <c r="B10" s="67" t="s">
        <v>20</v>
      </c>
      <c r="C10" s="68">
        <v>25</v>
      </c>
      <c r="D10" s="69" t="s">
        <v>21</v>
      </c>
      <c r="E10" s="70"/>
      <c r="F10" s="70"/>
      <c r="G10" s="71"/>
      <c r="H10" s="72"/>
      <c r="I10" s="73" t="s">
        <v>149</v>
      </c>
      <c r="J10" s="74"/>
      <c r="K10" s="72"/>
      <c r="L10" s="73" t="s">
        <v>149</v>
      </c>
      <c r="M10" s="74"/>
      <c r="N10" s="72"/>
      <c r="O10" s="73" t="s">
        <v>149</v>
      </c>
      <c r="P10" s="74"/>
      <c r="Q10" s="72"/>
      <c r="R10" s="73" t="s">
        <v>149</v>
      </c>
      <c r="S10" s="74"/>
      <c r="T10" s="72"/>
      <c r="U10" s="73" t="s">
        <v>149</v>
      </c>
      <c r="V10" s="74"/>
      <c r="W10" s="72"/>
      <c r="X10" s="73" t="s">
        <v>149</v>
      </c>
      <c r="Y10" s="74"/>
      <c r="Z10" s="72"/>
      <c r="AA10" s="73" t="s">
        <v>149</v>
      </c>
      <c r="AB10" s="74"/>
      <c r="AC10" s="72"/>
      <c r="AD10" s="73" t="s">
        <v>149</v>
      </c>
      <c r="AE10" s="74"/>
      <c r="AF10" s="72"/>
      <c r="AG10" s="73" t="s">
        <v>149</v>
      </c>
      <c r="AH10" s="74"/>
      <c r="AI10" s="72"/>
      <c r="AJ10" s="73" t="s">
        <v>149</v>
      </c>
      <c r="AK10" s="74"/>
      <c r="AL10" s="72"/>
      <c r="AM10" s="73" t="s">
        <v>149</v>
      </c>
      <c r="AN10" s="74"/>
      <c r="AO10" s="72"/>
      <c r="AP10" s="73" t="s">
        <v>149</v>
      </c>
      <c r="AQ10" s="74"/>
      <c r="AR10" s="72"/>
      <c r="AS10" s="73" t="s">
        <v>149</v>
      </c>
      <c r="AT10" s="74"/>
      <c r="AU10" s="72"/>
      <c r="AV10" s="73" t="s">
        <v>149</v>
      </c>
      <c r="AW10" s="74"/>
      <c r="AX10" s="72"/>
      <c r="AY10" s="73" t="s">
        <v>149</v>
      </c>
      <c r="AZ10" s="74"/>
      <c r="BA10" s="72"/>
      <c r="BB10" s="73" t="s">
        <v>149</v>
      </c>
      <c r="BC10" s="74"/>
      <c r="BD10" s="72"/>
      <c r="BE10" s="73" t="s">
        <v>149</v>
      </c>
      <c r="BF10" s="74"/>
      <c r="BG10" s="72"/>
      <c r="BH10" s="73" t="s">
        <v>149</v>
      </c>
      <c r="BI10" s="74"/>
      <c r="BJ10" s="72"/>
      <c r="BK10" s="73" t="s">
        <v>149</v>
      </c>
      <c r="BL10" s="74"/>
      <c r="BM10" s="72"/>
      <c r="BN10" s="73" t="s">
        <v>149</v>
      </c>
      <c r="BO10" s="74"/>
      <c r="BP10" s="72"/>
      <c r="BQ10" s="73" t="s">
        <v>149</v>
      </c>
      <c r="BR10" s="74"/>
      <c r="BS10" s="72"/>
      <c r="BT10" s="73" t="s">
        <v>149</v>
      </c>
      <c r="BU10" s="74"/>
      <c r="BV10" s="72"/>
      <c r="BW10" s="73" t="s">
        <v>149</v>
      </c>
      <c r="BX10" s="74"/>
      <c r="BY10" s="72"/>
      <c r="BZ10" s="73" t="s">
        <v>149</v>
      </c>
      <c r="CA10" s="74"/>
    </row>
    <row r="11" spans="1:79" s="87" customFormat="1" ht="13.5" customHeight="1">
      <c r="A11" s="76"/>
      <c r="B11" s="77"/>
      <c r="C11" s="78"/>
      <c r="D11" s="79"/>
      <c r="E11" s="80"/>
      <c r="F11" s="81" t="s">
        <v>17</v>
      </c>
      <c r="G11" s="82"/>
      <c r="H11" s="83"/>
      <c r="I11" s="113">
        <v>119</v>
      </c>
      <c r="J11" s="114"/>
      <c r="K11" s="115"/>
      <c r="L11" s="113">
        <v>119</v>
      </c>
      <c r="M11" s="114"/>
      <c r="N11" s="115"/>
      <c r="O11" s="113">
        <v>119</v>
      </c>
      <c r="P11" s="114"/>
      <c r="Q11" s="115"/>
      <c r="R11" s="113">
        <v>119</v>
      </c>
      <c r="S11" s="114"/>
      <c r="T11" s="115"/>
      <c r="U11" s="113">
        <v>119</v>
      </c>
      <c r="V11" s="114"/>
      <c r="W11" s="115"/>
      <c r="X11" s="113">
        <v>119</v>
      </c>
      <c r="Y11" s="114"/>
      <c r="Z11" s="115"/>
      <c r="AA11" s="113">
        <v>119</v>
      </c>
      <c r="AB11" s="114"/>
      <c r="AC11" s="115"/>
      <c r="AD11" s="113">
        <v>119</v>
      </c>
      <c r="AE11" s="114"/>
      <c r="AF11" s="115"/>
      <c r="AG11" s="113">
        <v>119</v>
      </c>
      <c r="AH11" s="114"/>
      <c r="AI11" s="115"/>
      <c r="AJ11" s="113">
        <v>119</v>
      </c>
      <c r="AK11" s="85"/>
      <c r="AL11" s="86"/>
      <c r="AM11" s="84">
        <v>119</v>
      </c>
      <c r="AN11" s="85"/>
      <c r="AO11" s="86"/>
      <c r="AP11" s="84">
        <v>119</v>
      </c>
      <c r="AQ11" s="85"/>
      <c r="AR11" s="86"/>
      <c r="AS11" s="84">
        <v>119</v>
      </c>
      <c r="AT11" s="85"/>
      <c r="AU11" s="86"/>
      <c r="AV11" s="84">
        <v>119</v>
      </c>
      <c r="AW11" s="85"/>
      <c r="AX11" s="86"/>
      <c r="AY11" s="84">
        <v>119</v>
      </c>
      <c r="AZ11" s="85"/>
      <c r="BA11" s="86"/>
      <c r="BB11" s="84">
        <v>119</v>
      </c>
      <c r="BC11" s="85"/>
      <c r="BD11" s="86"/>
      <c r="BE11" s="84">
        <v>119</v>
      </c>
      <c r="BF11" s="85"/>
      <c r="BG11" s="86"/>
      <c r="BH11" s="84">
        <v>119</v>
      </c>
      <c r="BI11" s="85"/>
      <c r="BJ11" s="86"/>
      <c r="BK11" s="84">
        <v>119</v>
      </c>
      <c r="BL11" s="85"/>
      <c r="BM11" s="86"/>
      <c r="BN11" s="84">
        <v>119</v>
      </c>
      <c r="BO11" s="85"/>
      <c r="BP11" s="86"/>
      <c r="BQ11" s="84">
        <v>119</v>
      </c>
      <c r="BR11" s="85"/>
      <c r="BS11" s="86"/>
      <c r="BT11" s="84">
        <v>119</v>
      </c>
      <c r="BU11" s="85"/>
      <c r="BV11" s="86"/>
      <c r="BW11" s="84">
        <v>119</v>
      </c>
      <c r="BX11" s="85"/>
      <c r="BY11" s="86"/>
      <c r="BZ11" s="84">
        <v>119</v>
      </c>
      <c r="CA11" s="85"/>
    </row>
    <row r="12" spans="1:79" s="87" customFormat="1" ht="13.8" thickBot="1">
      <c r="A12" s="79"/>
      <c r="B12" s="88"/>
      <c r="C12" s="89"/>
      <c r="D12" s="79" t="s">
        <v>22</v>
      </c>
      <c r="E12" s="88"/>
      <c r="F12" s="90" t="s">
        <v>19</v>
      </c>
      <c r="G12" s="91"/>
      <c r="H12" s="83"/>
      <c r="I12" s="92">
        <v>10.4</v>
      </c>
      <c r="J12" s="93"/>
      <c r="K12" s="94"/>
      <c r="L12" s="92">
        <v>10.4</v>
      </c>
      <c r="M12" s="93"/>
      <c r="N12" s="94"/>
      <c r="O12" s="92">
        <v>10.4</v>
      </c>
      <c r="P12" s="93"/>
      <c r="Q12" s="94"/>
      <c r="R12" s="92">
        <v>10.4</v>
      </c>
      <c r="S12" s="93"/>
      <c r="T12" s="94"/>
      <c r="U12" s="92">
        <v>10.4</v>
      </c>
      <c r="V12" s="93"/>
      <c r="W12" s="94"/>
      <c r="X12" s="92">
        <v>10.4</v>
      </c>
      <c r="Y12" s="93"/>
      <c r="Z12" s="94"/>
      <c r="AA12" s="92">
        <v>10.4</v>
      </c>
      <c r="AB12" s="93"/>
      <c r="AC12" s="94"/>
      <c r="AD12" s="92">
        <v>10.4</v>
      </c>
      <c r="AE12" s="93"/>
      <c r="AF12" s="94"/>
      <c r="AG12" s="92">
        <v>10.4</v>
      </c>
      <c r="AH12" s="93"/>
      <c r="AI12" s="94"/>
      <c r="AJ12" s="92">
        <v>10.4</v>
      </c>
      <c r="AK12" s="93"/>
      <c r="AL12" s="94"/>
      <c r="AM12" s="92">
        <v>10.4</v>
      </c>
      <c r="AN12" s="93"/>
      <c r="AO12" s="94"/>
      <c r="AP12" s="92">
        <v>10.4</v>
      </c>
      <c r="AQ12" s="93"/>
      <c r="AR12" s="94"/>
      <c r="AS12" s="92">
        <v>10.4</v>
      </c>
      <c r="AT12" s="93"/>
      <c r="AU12" s="94"/>
      <c r="AV12" s="92">
        <v>10.4</v>
      </c>
      <c r="AW12" s="93"/>
      <c r="AX12" s="94"/>
      <c r="AY12" s="92">
        <v>10.4</v>
      </c>
      <c r="AZ12" s="93"/>
      <c r="BA12" s="94"/>
      <c r="BB12" s="92">
        <v>10.4</v>
      </c>
      <c r="BC12" s="93"/>
      <c r="BD12" s="94"/>
      <c r="BE12" s="92">
        <v>10.4</v>
      </c>
      <c r="BF12" s="93"/>
      <c r="BG12" s="94"/>
      <c r="BH12" s="92">
        <v>10.4</v>
      </c>
      <c r="BI12" s="93"/>
      <c r="BJ12" s="94"/>
      <c r="BK12" s="92">
        <v>10.4</v>
      </c>
      <c r="BL12" s="93"/>
      <c r="BM12" s="94"/>
      <c r="BN12" s="92">
        <v>10.4</v>
      </c>
      <c r="BO12" s="93"/>
      <c r="BP12" s="94"/>
      <c r="BQ12" s="92">
        <v>10.4</v>
      </c>
      <c r="BR12" s="93"/>
      <c r="BS12" s="95"/>
      <c r="BT12" s="92">
        <v>10.4</v>
      </c>
      <c r="BU12" s="93"/>
      <c r="BV12" s="94"/>
      <c r="BW12" s="92">
        <v>10.4</v>
      </c>
      <c r="BX12" s="93"/>
      <c r="BY12" s="94"/>
      <c r="BZ12" s="92">
        <v>10.4</v>
      </c>
      <c r="CA12" s="93"/>
    </row>
    <row r="13" spans="1:79" s="87" customFormat="1" ht="13.8" thickBot="1">
      <c r="A13" s="79"/>
      <c r="B13" s="88"/>
      <c r="C13" s="96"/>
      <c r="D13" s="97" t="s">
        <v>23</v>
      </c>
      <c r="E13" s="98"/>
      <c r="F13" s="98"/>
      <c r="G13" s="99"/>
      <c r="H13" s="100"/>
      <c r="I13" s="101"/>
      <c r="J13" s="102"/>
      <c r="K13" s="100"/>
      <c r="L13" s="101"/>
      <c r="M13" s="102"/>
      <c r="N13" s="100"/>
      <c r="O13" s="101"/>
      <c r="P13" s="102"/>
      <c r="Q13" s="100"/>
      <c r="R13" s="101"/>
      <c r="S13" s="102"/>
      <c r="T13" s="100"/>
      <c r="U13" s="101"/>
      <c r="V13" s="102"/>
      <c r="W13" s="100"/>
      <c r="X13" s="101"/>
      <c r="Y13" s="102"/>
      <c r="Z13" s="100"/>
      <c r="AA13" s="101"/>
      <c r="AB13" s="102"/>
      <c r="AC13" s="100"/>
      <c r="AD13" s="101"/>
      <c r="AE13" s="102"/>
      <c r="AF13" s="100"/>
      <c r="AG13" s="101"/>
      <c r="AH13" s="102"/>
      <c r="AI13" s="100"/>
      <c r="AJ13" s="101"/>
      <c r="AK13" s="102"/>
      <c r="AL13" s="100"/>
      <c r="AM13" s="101"/>
      <c r="AN13" s="102"/>
      <c r="AO13" s="100"/>
      <c r="AP13" s="101"/>
      <c r="AQ13" s="102"/>
      <c r="AR13" s="100"/>
      <c r="AS13" s="101"/>
      <c r="AT13" s="102"/>
      <c r="AU13" s="100"/>
      <c r="AV13" s="101"/>
      <c r="AW13" s="102"/>
      <c r="AX13" s="100"/>
      <c r="AY13" s="101"/>
      <c r="AZ13" s="102"/>
      <c r="BA13" s="100"/>
      <c r="BB13" s="101"/>
      <c r="BC13" s="102"/>
      <c r="BD13" s="100"/>
      <c r="BE13" s="101"/>
      <c r="BF13" s="102"/>
      <c r="BG13" s="100"/>
      <c r="BH13" s="101"/>
      <c r="BI13" s="102"/>
      <c r="BJ13" s="100"/>
      <c r="BK13" s="101"/>
      <c r="BL13" s="102"/>
      <c r="BM13" s="100"/>
      <c r="BN13" s="101"/>
      <c r="BO13" s="102"/>
      <c r="BP13" s="100"/>
      <c r="BQ13" s="101"/>
      <c r="BR13" s="102"/>
      <c r="BS13" s="100"/>
      <c r="BT13" s="101"/>
      <c r="BU13" s="102"/>
      <c r="BV13" s="100"/>
      <c r="BW13" s="101"/>
      <c r="BX13" s="102"/>
      <c r="BY13" s="100"/>
      <c r="BZ13" s="101"/>
      <c r="CA13" s="102"/>
    </row>
    <row r="14" spans="1:79" s="87" customFormat="1">
      <c r="A14" s="103"/>
      <c r="B14" s="104"/>
      <c r="C14" s="105"/>
      <c r="D14" s="81"/>
      <c r="E14" s="106"/>
      <c r="F14" s="81" t="s">
        <v>17</v>
      </c>
      <c r="G14" s="107"/>
      <c r="H14" s="108">
        <f>SQRT(I14^2+J14^2)*1000/(1.73*I17)</f>
        <v>31.735076157633859</v>
      </c>
      <c r="I14" s="57">
        <f>I15</f>
        <v>6.4718999999999998</v>
      </c>
      <c r="J14" s="58">
        <f>J15</f>
        <v>0.89360000000000006</v>
      </c>
      <c r="K14" s="108">
        <f>SQRT(L14^2+M14^2)*1000/(1.73*L17)</f>
        <v>31.26303472622082</v>
      </c>
      <c r="L14" s="57">
        <f>L15</f>
        <v>6.3780000000000001</v>
      </c>
      <c r="M14" s="58">
        <f>M15</f>
        <v>0.86299999999999999</v>
      </c>
      <c r="N14" s="108">
        <f>SQRT(O14^2+P14^2)*1000/(1.73*O17)</f>
        <v>31.287808923097156</v>
      </c>
      <c r="O14" s="57">
        <f>O15</f>
        <v>6.3820600000000001</v>
      </c>
      <c r="P14" s="58">
        <f>P15</f>
        <v>0.871</v>
      </c>
      <c r="Q14" s="108">
        <f>SQRT(R14^2+S14^2)*1000/(1.73*R17)</f>
        <v>31.720218965732531</v>
      </c>
      <c r="R14" s="57">
        <f>R15</f>
        <v>6.4749400000000001</v>
      </c>
      <c r="S14" s="58">
        <f>S15</f>
        <v>0.84805999999999993</v>
      </c>
      <c r="T14" s="108">
        <f>SQRT(U14^2+V14^2)*1000/(1.73*U17)</f>
        <v>35.267592712678621</v>
      </c>
      <c r="U14" s="57">
        <f>U15</f>
        <v>7.2017600000000002</v>
      </c>
      <c r="V14" s="58">
        <f>V15</f>
        <v>0.92200000000000004</v>
      </c>
      <c r="W14" s="108">
        <f>SQRT(X14^2+Y14^2)*1000/(1.73*X17)</f>
        <v>38.596534390909028</v>
      </c>
      <c r="X14" s="57">
        <f>X15</f>
        <v>7.8845799999999997</v>
      </c>
      <c r="Y14" s="58">
        <f>Y15</f>
        <v>0.98499999999999988</v>
      </c>
      <c r="Z14" s="108">
        <f>SQRT(AA14^2+AB14^2)*1000/(1.73*AA17)</f>
        <v>40.046136749777425</v>
      </c>
      <c r="AA14" s="57">
        <f>AA15</f>
        <v>8.1644000000000005</v>
      </c>
      <c r="AB14" s="58">
        <f>AB15</f>
        <v>1.1449999999999998</v>
      </c>
      <c r="AC14" s="108">
        <f>SQRT(AD14^2+AE14^2)*1000/(1.73*AD17)</f>
        <v>40.145777080299737</v>
      </c>
      <c r="AD14" s="57">
        <f>AD15</f>
        <v>8.1887000000000008</v>
      </c>
      <c r="AE14" s="58">
        <f>AE15</f>
        <v>1.1190599999999999</v>
      </c>
      <c r="AF14" s="108">
        <f>SQRT(AG14^2+AH14^2)*1000/(1.73*AG17)</f>
        <v>40.347332039537328</v>
      </c>
      <c r="AG14" s="57">
        <f>AG15</f>
        <v>8.2248400000000004</v>
      </c>
      <c r="AH14" s="58">
        <f>AH15</f>
        <v>1.1604800000000002</v>
      </c>
      <c r="AI14" s="108">
        <f>SQRT(AJ14^2+AK14^2)*1000/(1.73*AJ17)</f>
        <v>40.770719685267416</v>
      </c>
      <c r="AJ14" s="57">
        <f>AJ15</f>
        <v>8.3145400000000009</v>
      </c>
      <c r="AK14" s="58">
        <f>AK15</f>
        <v>1.1483599999999998</v>
      </c>
      <c r="AL14" s="108">
        <f>SQRT(AM14^2+AN14^2)*1000/(1.73*AM17)</f>
        <v>40.386978315645571</v>
      </c>
      <c r="AM14" s="57">
        <f>AM15</f>
        <v>8.2416</v>
      </c>
      <c r="AN14" s="58">
        <f>AN15</f>
        <v>1.0983599999999998</v>
      </c>
      <c r="AO14" s="108">
        <f>SQRT(AP14^2+AQ14^2)*1000/(1.73*AP17)</f>
        <v>40.291069109032883</v>
      </c>
      <c r="AP14" s="57">
        <f>AP15</f>
        <v>8.215959999999999</v>
      </c>
      <c r="AQ14" s="58">
        <f>AQ15</f>
        <v>1.14036</v>
      </c>
      <c r="AR14" s="108">
        <f>SQRT(AS14^2+AT14^2)*1000/(1.73*AS17)</f>
        <v>40.134389436247254</v>
      </c>
      <c r="AS14" s="57">
        <f>AS15</f>
        <v>8.1797800000000009</v>
      </c>
      <c r="AT14" s="58">
        <f>AT15</f>
        <v>1.1659999999999999</v>
      </c>
      <c r="AU14" s="108">
        <f>SQRT(AV14^2+AW14^2)*1000/(1.73*AV17)</f>
        <v>41.142024598014842</v>
      </c>
      <c r="AV14" s="57">
        <f>AV15</f>
        <v>8.3826000000000001</v>
      </c>
      <c r="AW14" s="58">
        <f>AW15</f>
        <v>1.2130000000000001</v>
      </c>
      <c r="AX14" s="108">
        <f>SQRT(AY14^2+AZ14^2)*1000/(1.73*AY11)</f>
        <v>43.532242800589415</v>
      </c>
      <c r="AY14" s="57">
        <f>AY15</f>
        <v>8.8577199999999987</v>
      </c>
      <c r="AZ14" s="58">
        <f>AZ15</f>
        <v>1.3630599999999999</v>
      </c>
      <c r="BA14" s="108">
        <f>SQRT(BB14^2+BC14^2)*1000/(1.73*BB11)</f>
        <v>43.318177129978373</v>
      </c>
      <c r="BB14" s="57">
        <f>BB15</f>
        <v>8.8257200000000005</v>
      </c>
      <c r="BC14" s="58">
        <f>BC15</f>
        <v>1.2789999999999999</v>
      </c>
      <c r="BD14" s="108">
        <f>SQRT(BE14^2+BF14^2)*1000/(1.73*BE11)</f>
        <v>43.817779030409014</v>
      </c>
      <c r="BE14" s="57">
        <f>BE15</f>
        <v>8.937339999999999</v>
      </c>
      <c r="BF14" s="58">
        <f>BF15</f>
        <v>1.224</v>
      </c>
      <c r="BG14" s="108">
        <f>SQRT(BH14^2+BI14^2)*1000/(1.73*BH11)</f>
        <v>43.118400087264781</v>
      </c>
      <c r="BH14" s="57">
        <f>BH15</f>
        <v>8.8045600000000004</v>
      </c>
      <c r="BI14" s="58">
        <f>BI15</f>
        <v>1.1300599999999998</v>
      </c>
      <c r="BJ14" s="108">
        <f>SQRT(BK14^2+BL14^2)*1000/(1.73*BK11)</f>
        <v>42.423354856693805</v>
      </c>
      <c r="BK14" s="57">
        <f>BK15</f>
        <v>8.6696199999999983</v>
      </c>
      <c r="BL14" s="58">
        <f>BL15</f>
        <v>1.056</v>
      </c>
      <c r="BM14" s="108">
        <f>SQRT(BN14^2+BO14^2)*1000/(1.73*BN11)</f>
        <v>41.836482134967063</v>
      </c>
      <c r="BN14" s="57">
        <f>BN15</f>
        <v>8.5497200000000007</v>
      </c>
      <c r="BO14" s="58">
        <f>BO15</f>
        <v>1.0411199999999998</v>
      </c>
      <c r="BP14" s="108">
        <f>SQRT(BQ14^2+BR14^2)*1000/(1.73*BQ11)</f>
        <v>40.021814271396337</v>
      </c>
      <c r="BQ14" s="57">
        <f>BQ15</f>
        <v>8.1799600000000012</v>
      </c>
      <c r="BR14" s="58">
        <f>BR15</f>
        <v>0.9870000000000001</v>
      </c>
      <c r="BS14" s="108">
        <f>SQRT(BT14^2+BU14^2)*1000/(1.73*BT11)</f>
        <v>37.812414587790215</v>
      </c>
      <c r="BT14" s="57">
        <f>BT15</f>
        <v>7.7250200000000007</v>
      </c>
      <c r="BU14" s="58">
        <f>BU15</f>
        <v>0.96</v>
      </c>
      <c r="BV14" s="108">
        <f>SQRT(BW14^2+BX14^2)*1000/(1.73*BW11)</f>
        <v>35.433090243347095</v>
      </c>
      <c r="BW14" s="57">
        <f>BW15</f>
        <v>7.2331400000000006</v>
      </c>
      <c r="BX14" s="58">
        <f>BX15</f>
        <v>0.94500000000000006</v>
      </c>
      <c r="BY14" s="108">
        <f>SQRT(BZ14^2+CA14^2)*1000/(1.73*BZ11)</f>
        <v>34.332874199324003</v>
      </c>
      <c r="BZ14" s="57">
        <f>BZ15</f>
        <v>7.0068599999999996</v>
      </c>
      <c r="CA14" s="58">
        <f>CA15</f>
        <v>0.92847999999999997</v>
      </c>
    </row>
    <row r="15" spans="1:79" s="87" customFormat="1" ht="13.8" thickBot="1">
      <c r="A15" s="76"/>
      <c r="B15" s="80"/>
      <c r="C15" s="109"/>
      <c r="D15" s="79" t="s">
        <v>18</v>
      </c>
      <c r="E15" s="80"/>
      <c r="F15" s="90" t="s">
        <v>19</v>
      </c>
      <c r="G15" s="110"/>
      <c r="H15" s="111">
        <f>SQRT(I15^2+J15^2)*1000/(1.73*I18)</f>
        <v>363.12250603446438</v>
      </c>
      <c r="I15" s="65">
        <f>I44</f>
        <v>6.4718999999999998</v>
      </c>
      <c r="J15" s="58">
        <f>J44</f>
        <v>0.89360000000000006</v>
      </c>
      <c r="K15" s="111">
        <f t="shared" ref="K15" si="69">SQRT(L15^2+M15^2)*1000/(1.73*L18)</f>
        <v>357.72126273271897</v>
      </c>
      <c r="L15" s="65">
        <f t="shared" ref="L15:M15" si="70">L44</f>
        <v>6.3780000000000001</v>
      </c>
      <c r="M15" s="58">
        <f t="shared" si="70"/>
        <v>0.86299999999999999</v>
      </c>
      <c r="N15" s="111">
        <f t="shared" ref="N15" si="71">SQRT(O15^2+P15^2)*1000/(1.73*O18)</f>
        <v>358.00473671620784</v>
      </c>
      <c r="O15" s="65">
        <f t="shared" ref="O15:P15" si="72">O44</f>
        <v>6.3820600000000001</v>
      </c>
      <c r="P15" s="58">
        <f t="shared" si="72"/>
        <v>0.871</v>
      </c>
      <c r="Q15" s="111">
        <f t="shared" ref="Q15" si="73">SQRT(R15^2+S15^2)*1000/(1.73*R18)</f>
        <v>362.95250547328567</v>
      </c>
      <c r="R15" s="65">
        <f t="shared" ref="R15:S15" si="74">R44</f>
        <v>6.4749400000000001</v>
      </c>
      <c r="S15" s="58">
        <f t="shared" si="74"/>
        <v>0.84805999999999993</v>
      </c>
      <c r="T15" s="111">
        <f t="shared" ref="T15" si="75">SQRT(U15^2+V15^2)*1000/(1.73*U18)</f>
        <v>403.54264738545726</v>
      </c>
      <c r="U15" s="65">
        <f t="shared" ref="U15:V15" si="76">U44</f>
        <v>7.2017600000000002</v>
      </c>
      <c r="V15" s="58">
        <f t="shared" si="76"/>
        <v>0.92200000000000004</v>
      </c>
      <c r="W15" s="111">
        <f t="shared" ref="W15" si="77">SQRT(X15^2+Y15^2)*1000/(1.73*X18)</f>
        <v>441.63342235751674</v>
      </c>
      <c r="X15" s="65">
        <f t="shared" ref="X15:Y15" si="78">X44</f>
        <v>7.8845799999999997</v>
      </c>
      <c r="Y15" s="58">
        <f t="shared" si="78"/>
        <v>0.98499999999999988</v>
      </c>
      <c r="Z15" s="111">
        <f t="shared" ref="Z15" si="79">SQRT(AA15^2+AB15^2)*1000/(1.73*AA18)</f>
        <v>458.22021857918401</v>
      </c>
      <c r="AA15" s="65">
        <f t="shared" ref="AA15:AB15" si="80">AA44</f>
        <v>8.1644000000000005</v>
      </c>
      <c r="AB15" s="58">
        <f t="shared" si="80"/>
        <v>1.1449999999999998</v>
      </c>
      <c r="AC15" s="111">
        <f t="shared" ref="AC15" si="81">SQRT(AD15^2+AE15^2)*1000/(1.73*AD18)</f>
        <v>459.36033389958351</v>
      </c>
      <c r="AD15" s="65">
        <f t="shared" ref="AD15:AE15" si="82">AD44</f>
        <v>8.1887000000000008</v>
      </c>
      <c r="AE15" s="58">
        <f t="shared" si="82"/>
        <v>1.1190599999999999</v>
      </c>
      <c r="AF15" s="111">
        <f t="shared" ref="AF15" si="83">SQRT(AG15^2+AH15^2)*1000/(1.73*AG18)</f>
        <v>461.66658776009052</v>
      </c>
      <c r="AG15" s="65">
        <f t="shared" ref="AG15:AH15" si="84">AG44</f>
        <v>8.2248400000000004</v>
      </c>
      <c r="AH15" s="58">
        <f t="shared" si="84"/>
        <v>1.1604800000000002</v>
      </c>
      <c r="AI15" s="111">
        <f t="shared" ref="AI15" si="85">SQRT(AJ15^2+AK15^2)*1000/(1.73*AJ18)</f>
        <v>466.51111947565602</v>
      </c>
      <c r="AJ15" s="65">
        <f t="shared" ref="AJ15:AK15" si="86">AJ44</f>
        <v>8.3145400000000009</v>
      </c>
      <c r="AK15" s="58">
        <f t="shared" si="86"/>
        <v>1.1483599999999998</v>
      </c>
      <c r="AL15" s="111">
        <f t="shared" ref="AL15" si="87">SQRT(AM15^2+AN15^2)*1000/(1.73*AM18)</f>
        <v>462.1202326501753</v>
      </c>
      <c r="AM15" s="65">
        <f t="shared" ref="AM15:AN15" si="88">AM44</f>
        <v>8.2416</v>
      </c>
      <c r="AN15" s="58">
        <f t="shared" si="88"/>
        <v>1.0983599999999998</v>
      </c>
      <c r="AO15" s="111">
        <f t="shared" ref="AO15" si="89">SQRT(AP15^2+AQ15^2)*1000/(1.73*AP18)</f>
        <v>461.02280999758779</v>
      </c>
      <c r="AP15" s="65">
        <f t="shared" ref="AP15:AQ15" si="90">AP44</f>
        <v>8.215959999999999</v>
      </c>
      <c r="AQ15" s="58">
        <f t="shared" si="90"/>
        <v>1.14036</v>
      </c>
      <c r="AR15" s="111">
        <f t="shared" ref="AR15" si="91">SQRT(AS15^2+AT15^2)*1000/(1.73*AS18)</f>
        <v>459.23003297244452</v>
      </c>
      <c r="AS15" s="65">
        <f t="shared" ref="AS15:AT15" si="92">AS44</f>
        <v>8.1797800000000009</v>
      </c>
      <c r="AT15" s="58">
        <f t="shared" si="92"/>
        <v>1.1659999999999999</v>
      </c>
      <c r="AU15" s="111">
        <f t="shared" ref="AU15" si="93">SQRT(AV15^2+AW15^2)*1000/(1.73*AV18)</f>
        <v>470.75970453497752</v>
      </c>
      <c r="AV15" s="65">
        <f t="shared" ref="AV15:AW15" si="94">AV44</f>
        <v>8.3826000000000001</v>
      </c>
      <c r="AW15" s="58">
        <f t="shared" si="94"/>
        <v>1.2130000000000001</v>
      </c>
      <c r="AX15" s="111">
        <f t="shared" ref="AX15" si="95">SQRT(AY15^2+AZ15^2)*1000/(1.73*AY18)</f>
        <v>498.10931666059042</v>
      </c>
      <c r="AY15" s="65">
        <f t="shared" ref="AY15:AZ15" si="96">AY44</f>
        <v>8.8577199999999987</v>
      </c>
      <c r="AZ15" s="58">
        <f t="shared" si="96"/>
        <v>1.3630599999999999</v>
      </c>
      <c r="BA15" s="111">
        <f t="shared" ref="BA15" si="97">SQRT(BB15^2+BC15^2)*1000/(1.73*BB18)</f>
        <v>495.65991139109866</v>
      </c>
      <c r="BB15" s="65">
        <f t="shared" ref="BB15:BC15" si="98">BB44</f>
        <v>8.8257200000000005</v>
      </c>
      <c r="BC15" s="58">
        <f t="shared" si="98"/>
        <v>1.2789999999999999</v>
      </c>
      <c r="BD15" s="111">
        <f t="shared" ref="BD15" si="99">SQRT(BE15^2+BF15^2)*1000/(1.73*BE18)</f>
        <v>501.37651005948771</v>
      </c>
      <c r="BE15" s="65">
        <f t="shared" ref="BE15:BF15" si="100">BE44</f>
        <v>8.937339999999999</v>
      </c>
      <c r="BF15" s="58">
        <f t="shared" si="100"/>
        <v>1.224</v>
      </c>
      <c r="BG15" s="111">
        <f t="shared" ref="BG15" si="101">SQRT(BH15^2+BI15^2)*1000/(1.73*BH18)</f>
        <v>493.37400099851044</v>
      </c>
      <c r="BH15" s="65">
        <f t="shared" ref="BH15:BI15" si="102">BH44</f>
        <v>8.8045600000000004</v>
      </c>
      <c r="BI15" s="58">
        <f t="shared" si="102"/>
        <v>1.1300599999999998</v>
      </c>
      <c r="BJ15" s="111">
        <f t="shared" ref="BJ15" si="103">SQRT(BK15^2+BL15^2)*1000/(1.73*BK18)</f>
        <v>485.42107961024641</v>
      </c>
      <c r="BK15" s="65">
        <f t="shared" ref="BK15:BL15" si="104">BK44</f>
        <v>8.6696199999999983</v>
      </c>
      <c r="BL15" s="58">
        <f t="shared" si="104"/>
        <v>1.056</v>
      </c>
      <c r="BM15" s="111">
        <f t="shared" ref="BM15" si="105">SQRT(BN15^2+BO15^2)*1000/(1.73*BN18)</f>
        <v>478.70590135202696</v>
      </c>
      <c r="BN15" s="65">
        <f t="shared" ref="BN15:BO15" si="106">BN44</f>
        <v>8.5497200000000007</v>
      </c>
      <c r="BO15" s="58">
        <f t="shared" si="106"/>
        <v>1.0411199999999998</v>
      </c>
      <c r="BP15" s="111">
        <f t="shared" ref="BP15" si="107">SQRT(BQ15^2+BR15^2)*1000/(1.73*BQ18)</f>
        <v>457.94191329770808</v>
      </c>
      <c r="BQ15" s="65">
        <f t="shared" ref="BQ15:BR15" si="108">BQ44</f>
        <v>8.1799600000000012</v>
      </c>
      <c r="BR15" s="58">
        <f t="shared" si="108"/>
        <v>0.9870000000000001</v>
      </c>
      <c r="BS15" s="111">
        <f t="shared" ref="BS15" si="109">SQRT(BT15^2+BU15^2)*1000/(1.73*BT18)</f>
        <v>432.66128230259955</v>
      </c>
      <c r="BT15" s="65">
        <f t="shared" ref="BT15:BU15" si="110">BT44</f>
        <v>7.7250200000000007</v>
      </c>
      <c r="BU15" s="58">
        <f t="shared" si="110"/>
        <v>0.96</v>
      </c>
      <c r="BV15" s="111">
        <f t="shared" ref="BV15" si="111">SQRT(BW15^2+BX15^2)*1000/(1.73*BW18)</f>
        <v>405.43632105368312</v>
      </c>
      <c r="BW15" s="65">
        <f t="shared" ref="BW15:BX15" si="112">BW44</f>
        <v>7.2331400000000006</v>
      </c>
      <c r="BX15" s="58">
        <f t="shared" si="112"/>
        <v>0.94500000000000006</v>
      </c>
      <c r="BY15" s="111">
        <f t="shared" ref="BY15" si="113">SQRT(BZ15^2+CA15^2)*1000/(1.73*BZ18)</f>
        <v>392.84731054995734</v>
      </c>
      <c r="BZ15" s="65">
        <f t="shared" ref="BZ15:CA15" si="114">BZ44</f>
        <v>7.0068599999999996</v>
      </c>
      <c r="CA15" s="58">
        <f t="shared" si="114"/>
        <v>0.92847999999999997</v>
      </c>
    </row>
    <row r="16" spans="1:79" s="75" customFormat="1" ht="13.5" customHeight="1" thickBot="1">
      <c r="A16" s="66"/>
      <c r="B16" s="112" t="s">
        <v>24</v>
      </c>
      <c r="C16" s="68">
        <v>25</v>
      </c>
      <c r="D16" s="69" t="s">
        <v>21</v>
      </c>
      <c r="E16" s="70"/>
      <c r="F16" s="70"/>
      <c r="G16" s="71"/>
      <c r="H16" s="72"/>
      <c r="I16" s="73" t="s">
        <v>149</v>
      </c>
      <c r="J16" s="74"/>
      <c r="K16" s="72"/>
      <c r="L16" s="73" t="s">
        <v>149</v>
      </c>
      <c r="M16" s="74"/>
      <c r="N16" s="72"/>
      <c r="O16" s="73" t="s">
        <v>149</v>
      </c>
      <c r="P16" s="74"/>
      <c r="Q16" s="72"/>
      <c r="R16" s="73" t="s">
        <v>149</v>
      </c>
      <c r="S16" s="74"/>
      <c r="T16" s="72"/>
      <c r="U16" s="73" t="s">
        <v>149</v>
      </c>
      <c r="V16" s="74"/>
      <c r="W16" s="72"/>
      <c r="X16" s="73" t="s">
        <v>149</v>
      </c>
      <c r="Y16" s="74"/>
      <c r="Z16" s="72"/>
      <c r="AA16" s="73" t="s">
        <v>149</v>
      </c>
      <c r="AB16" s="74"/>
      <c r="AC16" s="72"/>
      <c r="AD16" s="73" t="s">
        <v>149</v>
      </c>
      <c r="AE16" s="74"/>
      <c r="AF16" s="72"/>
      <c r="AG16" s="73" t="s">
        <v>149</v>
      </c>
      <c r="AH16" s="74"/>
      <c r="AI16" s="72"/>
      <c r="AJ16" s="73" t="s">
        <v>149</v>
      </c>
      <c r="AK16" s="74"/>
      <c r="AL16" s="72"/>
      <c r="AM16" s="73" t="s">
        <v>149</v>
      </c>
      <c r="AN16" s="74"/>
      <c r="AO16" s="72"/>
      <c r="AP16" s="73" t="s">
        <v>149</v>
      </c>
      <c r="AQ16" s="74"/>
      <c r="AR16" s="72"/>
      <c r="AS16" s="73" t="s">
        <v>149</v>
      </c>
      <c r="AT16" s="74"/>
      <c r="AU16" s="72"/>
      <c r="AV16" s="73" t="s">
        <v>149</v>
      </c>
      <c r="AW16" s="74"/>
      <c r="AX16" s="72"/>
      <c r="AY16" s="73" t="s">
        <v>149</v>
      </c>
      <c r="AZ16" s="74"/>
      <c r="BA16" s="72"/>
      <c r="BB16" s="73" t="s">
        <v>149</v>
      </c>
      <c r="BC16" s="74"/>
      <c r="BD16" s="72"/>
      <c r="BE16" s="73" t="s">
        <v>149</v>
      </c>
      <c r="BF16" s="74"/>
      <c r="BG16" s="72"/>
      <c r="BH16" s="73" t="s">
        <v>149</v>
      </c>
      <c r="BI16" s="74"/>
      <c r="BJ16" s="72"/>
      <c r="BK16" s="73" t="s">
        <v>149</v>
      </c>
      <c r="BL16" s="74"/>
      <c r="BM16" s="72"/>
      <c r="BN16" s="73" t="s">
        <v>149</v>
      </c>
      <c r="BO16" s="74"/>
      <c r="BP16" s="72"/>
      <c r="BQ16" s="73" t="s">
        <v>149</v>
      </c>
      <c r="BR16" s="74"/>
      <c r="BS16" s="72"/>
      <c r="BT16" s="73" t="s">
        <v>149</v>
      </c>
      <c r="BU16" s="74"/>
      <c r="BV16" s="72"/>
      <c r="BW16" s="73" t="s">
        <v>149</v>
      </c>
      <c r="BX16" s="74"/>
      <c r="BY16" s="72"/>
      <c r="BZ16" s="73" t="s">
        <v>149</v>
      </c>
      <c r="CA16" s="74"/>
    </row>
    <row r="17" spans="1:80" s="87" customFormat="1" ht="13.5" customHeight="1">
      <c r="A17" s="76"/>
      <c r="B17" s="77"/>
      <c r="C17" s="78"/>
      <c r="D17" s="79"/>
      <c r="E17" s="80"/>
      <c r="F17" s="81" t="s">
        <v>17</v>
      </c>
      <c r="G17" s="82"/>
      <c r="H17" s="83"/>
      <c r="I17" s="113">
        <v>119</v>
      </c>
      <c r="J17" s="114"/>
      <c r="K17" s="115"/>
      <c r="L17" s="113">
        <v>119</v>
      </c>
      <c r="M17" s="114"/>
      <c r="N17" s="115"/>
      <c r="O17" s="113">
        <v>119</v>
      </c>
      <c r="P17" s="114"/>
      <c r="Q17" s="115"/>
      <c r="R17" s="113">
        <v>119</v>
      </c>
      <c r="S17" s="114"/>
      <c r="T17" s="115"/>
      <c r="U17" s="113">
        <v>119</v>
      </c>
      <c r="V17" s="114"/>
      <c r="W17" s="115"/>
      <c r="X17" s="113">
        <v>119</v>
      </c>
      <c r="Y17" s="114"/>
      <c r="Z17" s="115"/>
      <c r="AA17" s="113">
        <v>119</v>
      </c>
      <c r="AB17" s="114"/>
      <c r="AC17" s="115"/>
      <c r="AD17" s="113">
        <v>119</v>
      </c>
      <c r="AE17" s="114"/>
      <c r="AF17" s="115"/>
      <c r="AG17" s="113">
        <v>119</v>
      </c>
      <c r="AH17" s="114"/>
      <c r="AI17" s="115"/>
      <c r="AJ17" s="113">
        <v>119</v>
      </c>
      <c r="AK17" s="114"/>
      <c r="AL17" s="115"/>
      <c r="AM17" s="113">
        <v>119</v>
      </c>
      <c r="AN17" s="114"/>
      <c r="AO17" s="115"/>
      <c r="AP17" s="113">
        <v>119</v>
      </c>
      <c r="AQ17" s="114"/>
      <c r="AR17" s="115"/>
      <c r="AS17" s="113">
        <v>119</v>
      </c>
      <c r="AT17" s="114"/>
      <c r="AU17" s="115"/>
      <c r="AV17" s="113">
        <v>119</v>
      </c>
      <c r="AW17" s="114"/>
      <c r="AX17" s="115"/>
      <c r="AY17" s="113">
        <v>119</v>
      </c>
      <c r="AZ17" s="114"/>
      <c r="BA17" s="115"/>
      <c r="BB17" s="113">
        <v>119</v>
      </c>
      <c r="BC17" s="114"/>
      <c r="BD17" s="115"/>
      <c r="BE17" s="113">
        <v>119</v>
      </c>
      <c r="BF17" s="114"/>
      <c r="BG17" s="115"/>
      <c r="BH17" s="113">
        <v>119</v>
      </c>
      <c r="BI17" s="114"/>
      <c r="BJ17" s="115"/>
      <c r="BK17" s="84">
        <v>119</v>
      </c>
      <c r="BL17" s="114"/>
      <c r="BM17" s="115"/>
      <c r="BN17" s="84">
        <v>119</v>
      </c>
      <c r="BO17" s="114"/>
      <c r="BP17" s="115"/>
      <c r="BQ17" s="84">
        <v>119</v>
      </c>
      <c r="BR17" s="114"/>
      <c r="BS17" s="115"/>
      <c r="BT17" s="84">
        <v>119</v>
      </c>
      <c r="BU17" s="114"/>
      <c r="BV17" s="115"/>
      <c r="BW17" s="84">
        <v>119</v>
      </c>
      <c r="BX17" s="114"/>
      <c r="BY17" s="115"/>
      <c r="BZ17" s="84">
        <v>119</v>
      </c>
      <c r="CA17" s="114"/>
      <c r="CB17" s="116"/>
    </row>
    <row r="18" spans="1:80" s="87" customFormat="1" ht="13.8" thickBot="1">
      <c r="A18" s="79"/>
      <c r="B18" s="80"/>
      <c r="C18" s="109"/>
      <c r="D18" s="79" t="s">
        <v>22</v>
      </c>
      <c r="E18" s="88"/>
      <c r="F18" s="90" t="s">
        <v>19</v>
      </c>
      <c r="G18" s="117"/>
      <c r="H18" s="83"/>
      <c r="I18" s="92">
        <v>10.4</v>
      </c>
      <c r="J18" s="93"/>
      <c r="K18" s="94"/>
      <c r="L18" s="92">
        <v>10.4</v>
      </c>
      <c r="M18" s="93"/>
      <c r="N18" s="94"/>
      <c r="O18" s="92">
        <v>10.4</v>
      </c>
      <c r="P18" s="93"/>
      <c r="Q18" s="94"/>
      <c r="R18" s="92">
        <v>10.4</v>
      </c>
      <c r="S18" s="93"/>
      <c r="T18" s="94"/>
      <c r="U18" s="92">
        <v>10.4</v>
      </c>
      <c r="V18" s="93"/>
      <c r="W18" s="94"/>
      <c r="X18" s="92">
        <v>10.4</v>
      </c>
      <c r="Y18" s="93"/>
      <c r="Z18" s="94"/>
      <c r="AA18" s="92">
        <v>10.4</v>
      </c>
      <c r="AB18" s="93"/>
      <c r="AC18" s="94"/>
      <c r="AD18" s="92">
        <v>10.4</v>
      </c>
      <c r="AE18" s="93"/>
      <c r="AF18" s="94"/>
      <c r="AG18" s="92">
        <v>10.4</v>
      </c>
      <c r="AH18" s="93"/>
      <c r="AI18" s="94"/>
      <c r="AJ18" s="92">
        <v>10.4</v>
      </c>
      <c r="AK18" s="93"/>
      <c r="AL18" s="94"/>
      <c r="AM18" s="92">
        <v>10.4</v>
      </c>
      <c r="AN18" s="93"/>
      <c r="AO18" s="94"/>
      <c r="AP18" s="92">
        <v>10.4</v>
      </c>
      <c r="AQ18" s="93"/>
      <c r="AR18" s="94"/>
      <c r="AS18" s="92">
        <v>10.4</v>
      </c>
      <c r="AT18" s="93"/>
      <c r="AU18" s="94"/>
      <c r="AV18" s="92">
        <v>10.4</v>
      </c>
      <c r="AW18" s="93"/>
      <c r="AX18" s="94"/>
      <c r="AY18" s="92">
        <v>10.4</v>
      </c>
      <c r="AZ18" s="93"/>
      <c r="BA18" s="94"/>
      <c r="BB18" s="92">
        <v>10.4</v>
      </c>
      <c r="BC18" s="93"/>
      <c r="BD18" s="94"/>
      <c r="BE18" s="92">
        <v>10.4</v>
      </c>
      <c r="BF18" s="93"/>
      <c r="BG18" s="94"/>
      <c r="BH18" s="92">
        <v>10.4</v>
      </c>
      <c r="BI18" s="93"/>
      <c r="BJ18" s="94"/>
      <c r="BK18" s="92">
        <v>10.4</v>
      </c>
      <c r="BL18" s="93"/>
      <c r="BM18" s="94"/>
      <c r="BN18" s="92">
        <v>10.4</v>
      </c>
      <c r="BO18" s="93"/>
      <c r="BP18" s="94"/>
      <c r="BQ18" s="92">
        <v>10.4</v>
      </c>
      <c r="BR18" s="93"/>
      <c r="BS18" s="94"/>
      <c r="BT18" s="92">
        <v>10.4</v>
      </c>
      <c r="BU18" s="93"/>
      <c r="BV18" s="94"/>
      <c r="BW18" s="92">
        <v>10.4</v>
      </c>
      <c r="BX18" s="93"/>
      <c r="BY18" s="94"/>
      <c r="BZ18" s="92">
        <v>10.4</v>
      </c>
      <c r="CA18" s="93"/>
      <c r="CB18" s="116"/>
    </row>
    <row r="19" spans="1:80" ht="13.8" thickBot="1">
      <c r="A19" s="61"/>
      <c r="B19" s="8"/>
      <c r="C19" s="118"/>
      <c r="D19" s="119" t="s">
        <v>23</v>
      </c>
      <c r="E19" s="120"/>
      <c r="F19" s="120"/>
      <c r="G19" s="121"/>
      <c r="H19" s="122"/>
      <c r="I19" s="123"/>
      <c r="J19" s="124"/>
      <c r="K19" s="122"/>
      <c r="L19" s="123"/>
      <c r="M19" s="124"/>
      <c r="N19" s="122"/>
      <c r="O19" s="123"/>
      <c r="P19" s="124"/>
      <c r="Q19" s="122"/>
      <c r="R19" s="123"/>
      <c r="S19" s="124"/>
      <c r="T19" s="122"/>
      <c r="U19" s="123"/>
      <c r="V19" s="124"/>
      <c r="W19" s="122"/>
      <c r="X19" s="123"/>
      <c r="Y19" s="124"/>
      <c r="Z19" s="122"/>
      <c r="AA19" s="123"/>
      <c r="AB19" s="124"/>
      <c r="AC19" s="122"/>
      <c r="AD19" s="123"/>
      <c r="AE19" s="124"/>
      <c r="AF19" s="122"/>
      <c r="AG19" s="123"/>
      <c r="AH19" s="124"/>
      <c r="AI19" s="122"/>
      <c r="AJ19" s="123"/>
      <c r="AK19" s="124"/>
      <c r="AL19" s="122"/>
      <c r="AM19" s="123"/>
      <c r="AN19" s="124"/>
      <c r="AO19" s="122"/>
      <c r="AP19" s="123"/>
      <c r="AQ19" s="124"/>
      <c r="AR19" s="122"/>
      <c r="AS19" s="123"/>
      <c r="AT19" s="124"/>
      <c r="AU19" s="122"/>
      <c r="AV19" s="123"/>
      <c r="AW19" s="124"/>
      <c r="AX19" s="122"/>
      <c r="AY19" s="123"/>
      <c r="AZ19" s="124"/>
      <c r="BA19" s="122"/>
      <c r="BB19" s="123"/>
      <c r="BC19" s="124"/>
      <c r="BD19" s="122"/>
      <c r="BE19" s="123"/>
      <c r="BF19" s="124"/>
      <c r="BG19" s="122"/>
      <c r="BH19" s="123"/>
      <c r="BI19" s="124"/>
      <c r="BJ19" s="122"/>
      <c r="BK19" s="123"/>
      <c r="BL19" s="124"/>
      <c r="BM19" s="122"/>
      <c r="BN19" s="123"/>
      <c r="BO19" s="124"/>
      <c r="BP19" s="122"/>
      <c r="BQ19" s="123"/>
      <c r="BR19" s="124"/>
      <c r="BS19" s="122"/>
      <c r="BT19" s="123"/>
      <c r="BU19" s="124"/>
      <c r="BV19" s="122"/>
      <c r="BW19" s="123"/>
      <c r="BX19" s="124"/>
      <c r="BY19" s="122"/>
      <c r="BZ19" s="123"/>
      <c r="CA19" s="124"/>
    </row>
    <row r="20" spans="1:80">
      <c r="A20" s="53"/>
      <c r="B20" s="54"/>
      <c r="C20" s="54"/>
      <c r="D20" s="53"/>
      <c r="E20" s="54"/>
      <c r="F20" s="125" t="s">
        <v>17</v>
      </c>
      <c r="G20" s="126"/>
      <c r="H20" s="127">
        <f t="shared" ref="H20:J21" si="115">H8+H14</f>
        <v>64.743625874859873</v>
      </c>
      <c r="I20" s="128">
        <f>I14+I8</f>
        <v>13.208359999999999</v>
      </c>
      <c r="J20" s="129">
        <f t="shared" si="115"/>
        <v>1.7872000000000001</v>
      </c>
      <c r="K20" s="127">
        <f>K8+K14</f>
        <v>63.807999853241952</v>
      </c>
      <c r="L20" s="128">
        <f>L14+L8</f>
        <v>13.022220000000001</v>
      </c>
      <c r="M20" s="129">
        <f>M8+M14</f>
        <v>1.726</v>
      </c>
      <c r="N20" s="127">
        <f>N8+N14</f>
        <v>63.991638685996975</v>
      </c>
      <c r="O20" s="128">
        <f>O14+O8</f>
        <v>13.05822</v>
      </c>
      <c r="P20" s="129">
        <f>P8+P14</f>
        <v>1.742</v>
      </c>
      <c r="Q20" s="127">
        <f>Q8+Q14</f>
        <v>65.822174347640939</v>
      </c>
      <c r="R20" s="128">
        <f>R14+R8</f>
        <v>13.444099999999999</v>
      </c>
      <c r="S20" s="129">
        <f>S8+S14</f>
        <v>1.6961199999999999</v>
      </c>
      <c r="T20" s="127">
        <f>T8+T14</f>
        <v>73.670111322162739</v>
      </c>
      <c r="U20" s="128">
        <f>U14+U8</f>
        <v>15.053740000000001</v>
      </c>
      <c r="V20" s="129">
        <f>V8+V14</f>
        <v>1.8440000000000001</v>
      </c>
      <c r="W20" s="127">
        <f>W8+W14</f>
        <v>81.863785964185524</v>
      </c>
      <c r="X20" s="128">
        <f>X14+X8</f>
        <v>16.737380000000002</v>
      </c>
      <c r="Y20" s="129">
        <f>Y8+Y14</f>
        <v>1.9699999999999998</v>
      </c>
      <c r="Z20" s="127">
        <f>Z8+Z14</f>
        <v>86.365330115953824</v>
      </c>
      <c r="AA20" s="128">
        <f>AA14+AA8</f>
        <v>17.631140000000002</v>
      </c>
      <c r="AB20" s="129">
        <f>AB8+AB14</f>
        <v>2.2899999999999996</v>
      </c>
      <c r="AC20" s="127">
        <f>AC8+AC14</f>
        <v>86.605244837635723</v>
      </c>
      <c r="AD20" s="128">
        <f>AD14+AD8</f>
        <v>17.687619999999999</v>
      </c>
      <c r="AE20" s="129">
        <f>AE8+AE14</f>
        <v>2.2381199999999999</v>
      </c>
      <c r="AF20" s="127">
        <f>AF8+AF14</f>
        <v>86.623447831709029</v>
      </c>
      <c r="AG20" s="128">
        <f>AG14+AG8</f>
        <v>17.680759999999999</v>
      </c>
      <c r="AH20" s="129">
        <f>AH8+AH14</f>
        <v>2.3209600000000004</v>
      </c>
      <c r="AI20" s="127">
        <f>AI8+AI14</f>
        <v>87.454999459514369</v>
      </c>
      <c r="AJ20" s="128">
        <f>AJ14+AJ8</f>
        <v>17.856580000000001</v>
      </c>
      <c r="AK20" s="129">
        <f>AK8+AK14</f>
        <v>2.2967199999999997</v>
      </c>
      <c r="AL20" s="127">
        <f>AL8+AL14</f>
        <v>86.666197884126547</v>
      </c>
      <c r="AM20" s="128">
        <f>AM14+AM8</f>
        <v>17.705580000000001</v>
      </c>
      <c r="AN20" s="129">
        <f>AN8+AN14</f>
        <v>2.1967199999999996</v>
      </c>
      <c r="AO20" s="127">
        <f>AO8+AO14</f>
        <v>86.227180008482947</v>
      </c>
      <c r="AP20" s="128">
        <f>AP14+AP8</f>
        <v>17.603819999999999</v>
      </c>
      <c r="AQ20" s="129">
        <f>AQ8+AQ14</f>
        <v>2.2807200000000001</v>
      </c>
      <c r="AR20" s="127">
        <f>AR8+AR14</f>
        <v>86.561013497357465</v>
      </c>
      <c r="AS20" s="128">
        <f>AS14+AS8</f>
        <v>17.666240000000002</v>
      </c>
      <c r="AT20" s="129">
        <f>AT8+AT14</f>
        <v>2.3319999999999999</v>
      </c>
      <c r="AU20" s="127">
        <f>AU8+AU14</f>
        <v>88.677687617130829</v>
      </c>
      <c r="AV20" s="128">
        <f>AV14+AV8</f>
        <v>18.093299999999999</v>
      </c>
      <c r="AW20" s="129">
        <f>AW8+AW14</f>
        <v>2.4260000000000002</v>
      </c>
      <c r="AX20" s="127">
        <f>AX8+AX14</f>
        <v>93.81645190524786</v>
      </c>
      <c r="AY20" s="128">
        <f>AY14+AY8</f>
        <v>19.119599999999998</v>
      </c>
      <c r="AZ20" s="129">
        <f>AZ8+AZ14</f>
        <v>2.7261199999999999</v>
      </c>
      <c r="BA20" s="127">
        <f>BA8+BA14</f>
        <v>93.831279937528777</v>
      </c>
      <c r="BB20" s="128">
        <f>BB14+BB8</f>
        <v>19.145900000000001</v>
      </c>
      <c r="BC20" s="129">
        <f>BC8+BC14</f>
        <v>2.5579999999999998</v>
      </c>
      <c r="BD20" s="127">
        <f>BD8+BD14</f>
        <v>93.44108689427631</v>
      </c>
      <c r="BE20" s="128">
        <f>BE14+BE8</f>
        <v>19.079699999999999</v>
      </c>
      <c r="BF20" s="129">
        <f>BF8+BF14</f>
        <v>2.448</v>
      </c>
      <c r="BG20" s="127">
        <f>BG8+BG14</f>
        <v>90.927739463966347</v>
      </c>
      <c r="BH20" s="128">
        <f>BH14+BH8</f>
        <v>18.581980000000001</v>
      </c>
      <c r="BI20" s="129">
        <f>BI8+BI14</f>
        <v>2.2601199999999997</v>
      </c>
      <c r="BJ20" s="127">
        <f>BJ8+BJ14</f>
        <v>88.164925461616861</v>
      </c>
      <c r="BK20" s="128">
        <f>BK14+BK8</f>
        <v>18.02704</v>
      </c>
      <c r="BL20" s="129">
        <f>BL8+BL14</f>
        <v>2.1120000000000001</v>
      </c>
      <c r="BM20" s="127">
        <f>BM8+BM14</f>
        <v>86.558367618044628</v>
      </c>
      <c r="BN20" s="128">
        <f>BN14+BN8</f>
        <v>17.697560000000003</v>
      </c>
      <c r="BO20" s="129">
        <f>BO8+BO14</f>
        <v>2.0822399999999996</v>
      </c>
      <c r="BP20" s="127">
        <f>BP8+BP14</f>
        <v>82.455274809807221</v>
      </c>
      <c r="BQ20" s="128">
        <f>BQ14+BQ8</f>
        <v>16.8598</v>
      </c>
      <c r="BR20" s="129">
        <f>BR8+BR14</f>
        <v>1.9740000000000002</v>
      </c>
      <c r="BS20" s="127">
        <f>BS8+BS14</f>
        <v>77.480468202436128</v>
      </c>
      <c r="BT20" s="128">
        <f>BT14+BT8</f>
        <v>15.834860000000001</v>
      </c>
      <c r="BU20" s="129">
        <f>BU8+BU14</f>
        <v>1.92</v>
      </c>
      <c r="BV20" s="127">
        <f>BV8+BV14</f>
        <v>72.860829592649594</v>
      </c>
      <c r="BW20" s="128">
        <f>BW14+BW8</f>
        <v>14.880220000000001</v>
      </c>
      <c r="BX20" s="129">
        <f>BX8+BX14</f>
        <v>1.8900000000000001</v>
      </c>
      <c r="BY20" s="127">
        <f>BY8+BY14</f>
        <v>70.155581001406063</v>
      </c>
      <c r="BZ20" s="128">
        <f>BZ14+BZ8</f>
        <v>14.323</v>
      </c>
      <c r="CA20" s="129">
        <f>CA8+CA14</f>
        <v>1.8569599999999999</v>
      </c>
    </row>
    <row r="21" spans="1:80" ht="13.8" thickBot="1">
      <c r="A21" s="130"/>
      <c r="B21" s="131" t="s">
        <v>25</v>
      </c>
      <c r="C21" s="131"/>
      <c r="D21" s="130"/>
      <c r="E21" s="131"/>
      <c r="F21" s="132" t="s">
        <v>19</v>
      </c>
      <c r="G21" s="133"/>
      <c r="H21" s="134">
        <f t="shared" si="115"/>
        <v>740.81648837580065</v>
      </c>
      <c r="I21" s="135">
        <f>I9+I15</f>
        <v>13.208359999999999</v>
      </c>
      <c r="J21" s="136">
        <f t="shared" si="115"/>
        <v>1.7872000000000001</v>
      </c>
      <c r="K21" s="134">
        <f>K9+K15</f>
        <v>730.11076755151851</v>
      </c>
      <c r="L21" s="135">
        <f>L9+L15</f>
        <v>13.022220000000001</v>
      </c>
      <c r="M21" s="136">
        <f>M9+M15</f>
        <v>1.726</v>
      </c>
      <c r="N21" s="134">
        <f>N9+N15</f>
        <v>732.21201958015774</v>
      </c>
      <c r="O21" s="135">
        <f>O9+O15</f>
        <v>13.05822</v>
      </c>
      <c r="P21" s="136">
        <f>P9+P15</f>
        <v>1.742</v>
      </c>
      <c r="Q21" s="134">
        <f>Q9+Q15</f>
        <v>753.1575718624299</v>
      </c>
      <c r="R21" s="135">
        <f>R9+R15</f>
        <v>13.444099999999999</v>
      </c>
      <c r="S21" s="136">
        <f>S9+S15</f>
        <v>1.6961199999999999</v>
      </c>
      <c r="T21" s="134">
        <f>T9+T15</f>
        <v>842.95608147474672</v>
      </c>
      <c r="U21" s="135">
        <f>U9+U15</f>
        <v>15.053740000000001</v>
      </c>
      <c r="V21" s="136">
        <f>V9+V15</f>
        <v>1.8440000000000001</v>
      </c>
      <c r="W21" s="134">
        <f>W9+W15</f>
        <v>936.71062785943059</v>
      </c>
      <c r="X21" s="135">
        <f>X9+X15</f>
        <v>16.737380000000002</v>
      </c>
      <c r="Y21" s="136">
        <f>Y9+Y15</f>
        <v>1.9699999999999998</v>
      </c>
      <c r="Z21" s="134">
        <f>Z9+Z15</f>
        <v>988.21868113447169</v>
      </c>
      <c r="AA21" s="135">
        <f>AA9+AA15</f>
        <v>17.631140000000002</v>
      </c>
      <c r="AB21" s="136">
        <f>AB9+AB15</f>
        <v>2.2899999999999996</v>
      </c>
      <c r="AC21" s="134">
        <f>AC9+AC15</f>
        <v>990.96385919987029</v>
      </c>
      <c r="AD21" s="135">
        <f>AD9+AD15</f>
        <v>17.687619999999999</v>
      </c>
      <c r="AE21" s="136">
        <f>AE9+AE15</f>
        <v>2.2381199999999999</v>
      </c>
      <c r="AF21" s="134">
        <f>AF9+AF15</f>
        <v>991.1721434589781</v>
      </c>
      <c r="AG21" s="135">
        <f>AG9+AG15</f>
        <v>17.680759999999999</v>
      </c>
      <c r="AH21" s="136">
        <f>AH9+AH15</f>
        <v>2.3209600000000004</v>
      </c>
      <c r="AI21" s="134">
        <f>AI9+AI15</f>
        <v>1000.6870130463665</v>
      </c>
      <c r="AJ21" s="135">
        <f>AJ9+AJ15</f>
        <v>17.856580000000001</v>
      </c>
      <c r="AK21" s="136">
        <f>AK9+AK15</f>
        <v>2.2967199999999997</v>
      </c>
      <c r="AL21" s="134">
        <f>AL9+AL15</f>
        <v>991.66130271260204</v>
      </c>
      <c r="AM21" s="135">
        <f>AM9+AM15</f>
        <v>17.705580000000001</v>
      </c>
      <c r="AN21" s="136">
        <f>AN9+AN15</f>
        <v>2.1967199999999996</v>
      </c>
      <c r="AO21" s="134">
        <f>AO9+AO15</f>
        <v>986.63792509706445</v>
      </c>
      <c r="AP21" s="135">
        <f>AP9+AP15</f>
        <v>17.603819999999999</v>
      </c>
      <c r="AQ21" s="136">
        <f>AQ9+AQ15</f>
        <v>2.2807200000000001</v>
      </c>
      <c r="AR21" s="134">
        <f>AR9+AR15</f>
        <v>990.45775059476318</v>
      </c>
      <c r="AS21" s="135">
        <f>AS9+AS15</f>
        <v>17.666240000000002</v>
      </c>
      <c r="AT21" s="136">
        <f>AT9+AT15</f>
        <v>2.3319999999999999</v>
      </c>
      <c r="AU21" s="134">
        <f>AU9+AU15</f>
        <v>1014.6773871575544</v>
      </c>
      <c r="AV21" s="135">
        <f>AV9+AV15</f>
        <v>18.093299999999999</v>
      </c>
      <c r="AW21" s="136">
        <f>AW9+AW15</f>
        <v>2.4260000000000002</v>
      </c>
      <c r="AX21" s="134">
        <f>AX9+AX15</f>
        <v>1073.4767093004323</v>
      </c>
      <c r="AY21" s="135">
        <f>AY9+AY15</f>
        <v>19.119599999999998</v>
      </c>
      <c r="AZ21" s="136">
        <f>AZ9+AZ15</f>
        <v>2.7261199999999999</v>
      </c>
      <c r="BA21" s="134">
        <f>BA9+BA15</f>
        <v>1073.6463762082619</v>
      </c>
      <c r="BB21" s="135">
        <f>BB9+BB15</f>
        <v>19.145900000000001</v>
      </c>
      <c r="BC21" s="136">
        <f>BC9+BC15</f>
        <v>2.5579999999999998</v>
      </c>
      <c r="BD21" s="134">
        <f>BD9+BD15</f>
        <v>1069.1816673479693</v>
      </c>
      <c r="BE21" s="135">
        <f>BE9+BE15</f>
        <v>19.079699999999999</v>
      </c>
      <c r="BF21" s="136">
        <f>BF9+BF15</f>
        <v>2.448</v>
      </c>
      <c r="BG21" s="134">
        <f>BG9+BG15</f>
        <v>1040.4231727126919</v>
      </c>
      <c r="BH21" s="135">
        <f>BH9+BH15</f>
        <v>18.581980000000001</v>
      </c>
      <c r="BI21" s="136">
        <f>BI9+BI15</f>
        <v>2.2601199999999997</v>
      </c>
      <c r="BJ21" s="134">
        <f>BJ9+BJ15</f>
        <v>1008.8102048011929</v>
      </c>
      <c r="BK21" s="135">
        <f>BK9+BK15</f>
        <v>18.02704</v>
      </c>
      <c r="BL21" s="136">
        <f>BL9+BL15</f>
        <v>2.1120000000000001</v>
      </c>
      <c r="BM21" s="134">
        <f>BM9+BM15</f>
        <v>990.42747562954924</v>
      </c>
      <c r="BN21" s="135">
        <f>BN9+BN15</f>
        <v>17.697560000000003</v>
      </c>
      <c r="BO21" s="136">
        <f>BO9+BO15</f>
        <v>2.0822399999999996</v>
      </c>
      <c r="BP21" s="134">
        <f>BP9+BP15</f>
        <v>943.47862522760192</v>
      </c>
      <c r="BQ21" s="135">
        <f>BQ9+BQ15</f>
        <v>16.8598</v>
      </c>
      <c r="BR21" s="136">
        <f>BR9+BR15</f>
        <v>1.9740000000000002</v>
      </c>
      <c r="BS21" s="134">
        <f>BS9+BS15</f>
        <v>886.55535731633643</v>
      </c>
      <c r="BT21" s="135">
        <f>BT9+BT15</f>
        <v>15.834860000000001</v>
      </c>
      <c r="BU21" s="136">
        <f>BU9+BU15</f>
        <v>1.92</v>
      </c>
      <c r="BV21" s="134">
        <f>BV9+BV15</f>
        <v>833.69603091589443</v>
      </c>
      <c r="BW21" s="135">
        <f>BW9+BW15</f>
        <v>14.880220000000001</v>
      </c>
      <c r="BX21" s="136">
        <f>BX9+BX15</f>
        <v>1.8900000000000001</v>
      </c>
      <c r="BY21" s="134">
        <f>BY9+BY15</f>
        <v>802.74174415070388</v>
      </c>
      <c r="BZ21" s="135">
        <f>BZ9+BZ15</f>
        <v>14.323</v>
      </c>
      <c r="CA21" s="136">
        <f>CA9+CA15</f>
        <v>1.8569599999999999</v>
      </c>
    </row>
    <row r="22" spans="1:80">
      <c r="A22" s="138" t="s">
        <v>167</v>
      </c>
      <c r="B22" s="54"/>
      <c r="C22" s="681">
        <f>(I20+L20+O20+R20+U20+X20+AA20+AD20+AG20+AJ20+AM20+AP20+AS20+AV20+AY20+BB20+BE20+BH20+BK20+BN20+BQ20+BT20+BW20+BZ20)/SQRT((I20+L20+O20+R20+U20+X20+AA20+AD20+AG20+AJ20+AM20+AP20+AS20+AV20+AY20+BB20+BE20+BH20+BK20+BN20+BQ20+BT20+BW20+BZ20)^2+(J20+M20+P20+S20+V20+Y20+AB20+AE20+AH20+AK20+AN20+AQ20+AT20+AW20+AZ20+BC20+BF20++BI20+BL20+BO20+BR20+BU20+BX20+CA20)^2)</f>
        <v>0.99197768770919392</v>
      </c>
      <c r="D22" s="137" t="s">
        <v>168</v>
      </c>
      <c r="E22" s="1608">
        <f>(CA20+BX20+BU20+BR20+BO20+BL20+BI20+BF20+BC20+AZ20+AW20+AT20+AQ20+AN20+AK20+AH20+AE20+AB20++Y20+V20+S20+P20+M20+J20)/(I20+L20+O20+R20+U20+X20+AA20+AD20+AG20+AJ20+AM20+AP20+AS20+AV20+AY20+BB20+BE20+BH20+BK20+BN20+BQ20+BT20+BW20+BZ20)</f>
        <v>0.12743540779330492</v>
      </c>
      <c r="F22" s="1608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80">
      <c r="A23" s="138" t="s">
        <v>26</v>
      </c>
      <c r="B23" s="8"/>
      <c r="C23" s="139">
        <f>(I21+L21+O21+R21+U21+X21+AA21+AD21+AG21+AJ21+AM21+AP21+AS21+AV21+AY21+BB21+BE21+BH21+BK21+BN21+BQ21+BT21+BW21+BZ21)/SQRT((I21+L21+O21+R21+U21+X21+AA21+AD21+AG21+AJ21+AM21+AP21+AS21+AV21+AY21+BB21+BE21+BH21+BK21+BN21+BQ21+BT21+BW21+BZ21)^2+(J21+M21+P21+S21+V21+Y21+AB21+AE21+AH21+AK21+AN21+AQ21+AT21+AW21+AZ21+BC21+BF21++BI21+BL21+BO21+BR21+BU21+BX21+CA21)^2)</f>
        <v>0.99197768770919392</v>
      </c>
      <c r="D23" s="138" t="s">
        <v>27</v>
      </c>
      <c r="E23" s="1609">
        <f>(CA21+BX21+BU21+BR21+BO21+BL21+BI21+BF21+BC21+AZ21+AW21+AT21+AQ21+AN21+AK21+AH21+AE21+AB21++Y21+V21+S21+P21+M21+J21)/(I21+L21+O21+R21+U21+X21+AA21+AD21+AG21+AJ21+AM21+AP21+AS21+AV21+AY21+BB21+BE21+BH21+BK21+BN21+BQ21+BT21+BW21+BZ21)</f>
        <v>0.12743540779330492</v>
      </c>
      <c r="F23" s="1609"/>
      <c r="G23" s="6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80" ht="13.8" thickBot="1">
      <c r="A24" s="138"/>
      <c r="B24" s="131"/>
      <c r="C24" s="139"/>
      <c r="D24" s="140"/>
      <c r="G24" s="14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</row>
    <row r="25" spans="1:80">
      <c r="A25" s="50" t="s">
        <v>28</v>
      </c>
      <c r="B25" s="142"/>
      <c r="C25" s="143"/>
      <c r="D25" s="144" t="s">
        <v>29</v>
      </c>
      <c r="E25" s="145"/>
      <c r="F25" s="144" t="s">
        <v>30</v>
      </c>
      <c r="G25" s="146"/>
      <c r="H25" s="147"/>
      <c r="I25" s="148"/>
      <c r="J25" s="148"/>
      <c r="K25" s="147"/>
      <c r="L25" s="148"/>
      <c r="M25" s="148"/>
      <c r="N25" s="147"/>
      <c r="O25" s="148"/>
      <c r="P25" s="148"/>
      <c r="Q25" s="147"/>
      <c r="R25" s="148"/>
      <c r="S25" s="148"/>
      <c r="T25" s="147"/>
      <c r="U25" s="148"/>
      <c r="V25" s="148"/>
      <c r="W25" s="147"/>
      <c r="X25" s="148"/>
      <c r="Y25" s="148"/>
      <c r="Z25" s="147"/>
      <c r="AA25" s="148"/>
      <c r="AB25" s="148"/>
      <c r="AC25" s="147"/>
      <c r="AD25" s="148"/>
      <c r="AE25" s="148"/>
      <c r="AF25" s="147"/>
      <c r="AG25" s="148"/>
      <c r="AH25" s="148"/>
      <c r="AI25" s="147"/>
      <c r="AJ25" s="148"/>
      <c r="AK25" s="148"/>
      <c r="AL25" s="147"/>
      <c r="AM25" s="148"/>
      <c r="AN25" s="148"/>
      <c r="AO25" s="147"/>
      <c r="AP25" s="148"/>
      <c r="AQ25" s="148"/>
      <c r="AR25" s="147"/>
      <c r="AS25" s="148"/>
      <c r="AT25" s="148"/>
      <c r="AU25" s="147"/>
      <c r="AV25" s="148"/>
      <c r="AW25" s="148"/>
      <c r="AX25" s="147"/>
      <c r="AY25" s="148"/>
      <c r="AZ25" s="148"/>
      <c r="BA25" s="147"/>
      <c r="BB25" s="148"/>
      <c r="BC25" s="148"/>
      <c r="BD25" s="147"/>
      <c r="BE25" s="148"/>
      <c r="BF25" s="148"/>
      <c r="BG25" s="147"/>
      <c r="BH25" s="148"/>
      <c r="BI25" s="148"/>
      <c r="BJ25" s="147"/>
      <c r="BK25" s="148"/>
      <c r="BL25" s="148"/>
      <c r="BM25" s="147"/>
      <c r="BN25" s="148"/>
      <c r="BO25" s="148"/>
      <c r="BP25" s="147"/>
      <c r="BQ25" s="148"/>
      <c r="BR25" s="148"/>
      <c r="BS25" s="147"/>
      <c r="BT25" s="148"/>
      <c r="BU25" s="148"/>
      <c r="BV25" s="147"/>
      <c r="BW25" s="148"/>
      <c r="BX25" s="148"/>
      <c r="BY25" s="147"/>
      <c r="BZ25" s="148"/>
      <c r="CA25" s="148"/>
    </row>
    <row r="26" spans="1:80" ht="13.8" thickBot="1">
      <c r="A26" s="130"/>
      <c r="B26" s="149" t="s">
        <v>31</v>
      </c>
      <c r="C26" s="150"/>
      <c r="D26" s="151" t="s">
        <v>32</v>
      </c>
      <c r="E26" s="152" t="s">
        <v>33</v>
      </c>
      <c r="F26" s="152" t="s">
        <v>32</v>
      </c>
      <c r="G26" s="153" t="s">
        <v>33</v>
      </c>
      <c r="H26" s="147"/>
      <c r="I26" s="148"/>
      <c r="J26" s="148"/>
      <c r="K26" s="147"/>
      <c r="L26" s="148"/>
      <c r="M26" s="148"/>
      <c r="N26" s="147"/>
      <c r="O26" s="148"/>
      <c r="P26" s="148"/>
      <c r="Q26" s="147"/>
      <c r="R26" s="148"/>
      <c r="S26" s="148"/>
      <c r="T26" s="147"/>
      <c r="U26" s="148"/>
      <c r="V26" s="148"/>
      <c r="W26" s="147"/>
      <c r="X26" s="148"/>
      <c r="Y26" s="148"/>
      <c r="Z26" s="147"/>
      <c r="AA26" s="148"/>
      <c r="AB26" s="148"/>
      <c r="AC26" s="147"/>
      <c r="AD26" s="148"/>
      <c r="AE26" s="148"/>
      <c r="AF26" s="147"/>
      <c r="AG26" s="148"/>
      <c r="AH26" s="148"/>
      <c r="AI26" s="147"/>
      <c r="AJ26" s="148"/>
      <c r="AK26" s="148"/>
      <c r="AL26" s="147"/>
      <c r="AM26" s="148"/>
      <c r="AN26" s="148"/>
      <c r="AO26" s="147"/>
      <c r="AP26" s="148"/>
      <c r="AQ26" s="148"/>
      <c r="AR26" s="147"/>
      <c r="AS26" s="148"/>
      <c r="AT26" s="148"/>
      <c r="AU26" s="147"/>
      <c r="AV26" s="148"/>
      <c r="AW26" s="148"/>
      <c r="AX26" s="147"/>
      <c r="AY26" s="148"/>
      <c r="AZ26" s="148"/>
      <c r="BA26" s="147"/>
      <c r="BB26" s="148"/>
      <c r="BC26" s="148"/>
      <c r="BD26" s="147"/>
      <c r="BE26" s="148"/>
      <c r="BF26" s="148"/>
      <c r="BG26" s="147"/>
      <c r="BH26" s="148"/>
      <c r="BI26" s="148"/>
      <c r="BJ26" s="147"/>
      <c r="BK26" s="148"/>
      <c r="BL26" s="148"/>
      <c r="BM26" s="147"/>
      <c r="BN26" s="148"/>
      <c r="BO26" s="148"/>
      <c r="BP26" s="147"/>
      <c r="BQ26" s="148"/>
      <c r="BR26" s="148"/>
      <c r="BS26" s="147"/>
      <c r="BT26" s="148"/>
      <c r="BU26" s="148"/>
      <c r="BV26" s="147"/>
      <c r="BW26" s="148"/>
      <c r="BX26" s="148"/>
      <c r="BY26" s="147"/>
      <c r="BZ26" s="148"/>
      <c r="CA26" s="148"/>
    </row>
    <row r="27" spans="1:80">
      <c r="A27" s="154">
        <v>1</v>
      </c>
      <c r="B27" s="155" t="s">
        <v>34</v>
      </c>
      <c r="C27" s="156"/>
      <c r="D27" s="157"/>
      <c r="E27" s="158"/>
      <c r="F27" s="159"/>
      <c r="G27" s="160"/>
      <c r="H27" s="161">
        <f>SQRT(I27^2+J27^2)*1000/(1.73*I12)</f>
        <v>5.5226195514714966</v>
      </c>
      <c r="I27" s="162">
        <v>8.6999999999999994E-2</v>
      </c>
      <c r="J27" s="163">
        <v>4.8000000000000001E-2</v>
      </c>
      <c r="K27" s="161">
        <f>SQRT(L27^2+M27^2)*1000/(1.73*L12)</f>
        <v>4.8533373712130334</v>
      </c>
      <c r="L27" s="162">
        <v>7.5999999999999998E-2</v>
      </c>
      <c r="M27" s="163">
        <v>4.2999999999999997E-2</v>
      </c>
      <c r="N27" s="161">
        <f>SQRT(O27^2+P27^2)*1000/(1.73*O12)</f>
        <v>4.8050410730437942</v>
      </c>
      <c r="O27" s="162">
        <v>7.4999999999999997E-2</v>
      </c>
      <c r="P27" s="163">
        <v>4.2999999999999997E-2</v>
      </c>
      <c r="Q27" s="161">
        <f>SQRT(R27^2+S27^2)*1000/(1.73*R12)</f>
        <v>5.5713490823217731</v>
      </c>
      <c r="R27" s="162">
        <v>8.7999999999999995E-2</v>
      </c>
      <c r="S27" s="163">
        <v>4.8000000000000001E-2</v>
      </c>
      <c r="T27" s="161">
        <f>SQRT(U27^2+V27^2)*1000/(1.73*U12)</f>
        <v>5.493455519369129</v>
      </c>
      <c r="U27" s="162">
        <v>8.7999999999999995E-2</v>
      </c>
      <c r="V27" s="163">
        <v>4.4999999999999998E-2</v>
      </c>
      <c r="W27" s="161">
        <f>SQRT(X27^2+Y27^2)*1000/(1.73*X12)</f>
        <v>5.0955306290290903</v>
      </c>
      <c r="X27" s="162">
        <v>8.2000000000000003E-2</v>
      </c>
      <c r="Y27" s="163">
        <v>4.1000000000000002E-2</v>
      </c>
      <c r="Z27" s="161">
        <f>SQRT(AA27^2+AB27^2)*1000/(1.73*AA12)</f>
        <v>5.3947218741874972</v>
      </c>
      <c r="AA27" s="162">
        <v>8.5999999999999993E-2</v>
      </c>
      <c r="AB27" s="163">
        <v>4.4999999999999998E-2</v>
      </c>
      <c r="AC27" s="161">
        <f>SQRT(AD27^2+AE27^2)*1000/(1.73*AD12)</f>
        <v>5.8686541332982731</v>
      </c>
      <c r="AD27" s="162">
        <v>9.2999999999999999E-2</v>
      </c>
      <c r="AE27" s="163">
        <v>0.05</v>
      </c>
      <c r="AF27" s="161">
        <f>SQRT(AG27^2+AH27^2)*1000/(1.73*AG12)</f>
        <v>5.8972722786576419</v>
      </c>
      <c r="AG27" s="162">
        <v>9.7000000000000003E-2</v>
      </c>
      <c r="AH27" s="163">
        <v>4.2999999999999997E-2</v>
      </c>
      <c r="AI27" s="161">
        <f>SQRT(AJ27^2+AK27^2)*1000/(1.73*AJ12)</f>
        <v>6.9528658939686743</v>
      </c>
      <c r="AJ27" s="162">
        <v>0.105</v>
      </c>
      <c r="AK27" s="163">
        <v>6.8000000000000005E-2</v>
      </c>
      <c r="AL27" s="161">
        <f>SQRT(AM27^2+AN27^2)*1000/(1.73*AM12)</f>
        <v>4.8405905668748339</v>
      </c>
      <c r="AM27" s="162">
        <v>8.1000000000000003E-2</v>
      </c>
      <c r="AN27" s="163">
        <v>3.2000000000000001E-2</v>
      </c>
      <c r="AO27" s="161">
        <f>SQRT(AP27^2+AQ27^2)*1000/(1.73*AP12)</f>
        <v>5.2991046849946759</v>
      </c>
      <c r="AP27" s="162">
        <v>8.6999999999999994E-2</v>
      </c>
      <c r="AQ27" s="163">
        <v>3.9E-2</v>
      </c>
      <c r="AR27" s="161">
        <f>SQRT(AS27^2+AT27^2)*1000/(1.73*AS12)</f>
        <v>6.0910485517107524</v>
      </c>
      <c r="AS27" s="162">
        <v>9.9000000000000005E-2</v>
      </c>
      <c r="AT27" s="163">
        <v>4.7E-2</v>
      </c>
      <c r="AU27" s="161">
        <f>SQRT(AV27^2+AW27^2)*1000/(1.73*AV12)</f>
        <v>8.5863853569600508</v>
      </c>
      <c r="AV27" s="162">
        <v>0.129</v>
      </c>
      <c r="AW27" s="163">
        <v>8.5000000000000006E-2</v>
      </c>
      <c r="AX27" s="161">
        <f>SQRT(AY27^2+AZ27^2)*1000/(1.73*AY12)</f>
        <v>6.3395613039612577</v>
      </c>
      <c r="AY27" s="162">
        <v>0.10299999999999999</v>
      </c>
      <c r="AZ27" s="163">
        <v>4.9000000000000002E-2</v>
      </c>
      <c r="BA27" s="161">
        <f>SQRT(BB27^2+BC27^2)*1000/(1.73*BB12)</f>
        <v>6.9697288817165699</v>
      </c>
      <c r="BB27" s="162">
        <v>0.115</v>
      </c>
      <c r="BC27" s="163">
        <v>0.05</v>
      </c>
      <c r="BD27" s="161">
        <f>SQRT(BE27^2+BF27^2)*1000/(1.73*BE12)</f>
        <v>5.9706754121813184</v>
      </c>
      <c r="BE27" s="162">
        <v>9.8000000000000004E-2</v>
      </c>
      <c r="BF27" s="163">
        <v>4.3999999999999997E-2</v>
      </c>
      <c r="BG27" s="161">
        <f>SQRT(BH27^2+BI27^2)*1000/(1.73*BH12)</f>
        <v>5.5201018310071746</v>
      </c>
      <c r="BH27" s="162">
        <v>0.09</v>
      </c>
      <c r="BI27" s="163">
        <v>4.2000000000000003E-2</v>
      </c>
      <c r="BJ27" s="161">
        <f>SQRT(BK27^2+BL27^2)*1000/(1.73*BK12)</f>
        <v>5.2198118638834572</v>
      </c>
      <c r="BK27" s="162">
        <v>8.4000000000000005E-2</v>
      </c>
      <c r="BL27" s="163">
        <v>4.2000000000000003E-2</v>
      </c>
      <c r="BM27" s="161">
        <f>SQRT(BN27^2+BO27^2)*1000/(1.73*BN12)</f>
        <v>4.8223681555099738</v>
      </c>
      <c r="BN27" s="162">
        <v>7.8E-2</v>
      </c>
      <c r="BO27" s="163">
        <v>3.7999999999999999E-2</v>
      </c>
      <c r="BP27" s="161">
        <f>SQRT(BQ27^2+BR27^2)*1000/(1.73*BQ12)</f>
        <v>5.1209298234826415</v>
      </c>
      <c r="BQ27" s="162">
        <v>8.3000000000000004E-2</v>
      </c>
      <c r="BR27" s="163">
        <v>0.04</v>
      </c>
      <c r="BS27" s="161">
        <f>SQRT(BT27^2+BU27^2)*1000/(1.73*BT12)</f>
        <v>5.4683743335921928</v>
      </c>
      <c r="BT27" s="162">
        <v>8.7999999999999995E-2</v>
      </c>
      <c r="BU27" s="163">
        <v>4.3999999999999997E-2</v>
      </c>
      <c r="BV27" s="161">
        <f>SQRT(BW27^2+BX27^2)*1000/(1.73*BW12)</f>
        <v>5.3691794912109021</v>
      </c>
      <c r="BW27" s="162">
        <v>8.5999999999999993E-2</v>
      </c>
      <c r="BX27" s="163">
        <v>4.3999999999999997E-2</v>
      </c>
      <c r="BY27" s="161">
        <f>SQRT(BZ27^2+CA27^2)*1000/(1.73*BZ12)</f>
        <v>4.6984224556265124</v>
      </c>
      <c r="BZ27" s="162">
        <v>7.4999999999999997E-2</v>
      </c>
      <c r="CA27" s="163">
        <v>3.9E-2</v>
      </c>
    </row>
    <row r="28" spans="1:80">
      <c r="A28" s="164">
        <v>2</v>
      </c>
      <c r="B28" s="165" t="s">
        <v>35</v>
      </c>
      <c r="C28" s="166"/>
      <c r="D28" s="167"/>
      <c r="E28" s="168"/>
      <c r="F28" s="169"/>
      <c r="G28" s="170"/>
      <c r="H28" s="171">
        <f>SQRT(I28^2+J28^2)*1000/(1.73*I18)</f>
        <v>28.424561167224592</v>
      </c>
      <c r="I28" s="172">
        <v>0.47599999999999998</v>
      </c>
      <c r="J28" s="173">
        <v>0.187</v>
      </c>
      <c r="K28" s="171">
        <f>SQRT(L28^2+M28^2)*1000/(1.73*L18)</f>
        <v>27.898023100255575</v>
      </c>
      <c r="L28" s="172">
        <v>0.46700000000000003</v>
      </c>
      <c r="M28" s="173">
        <v>0.184</v>
      </c>
      <c r="N28" s="171">
        <f>SQRT(O28^2+P28^2)*1000/(1.73*O18)</f>
        <v>27.506388302884826</v>
      </c>
      <c r="O28" s="172">
        <v>0.46100000000000002</v>
      </c>
      <c r="P28" s="173">
        <v>0.18</v>
      </c>
      <c r="Q28" s="171">
        <f>SQRT(R28^2+S28^2)*1000/(1.73*R18)</f>
        <v>27.661775621443272</v>
      </c>
      <c r="R28" s="172">
        <v>0.46400000000000002</v>
      </c>
      <c r="S28" s="173">
        <v>0.18</v>
      </c>
      <c r="T28" s="171">
        <f>SQRT(U28^2+V28^2)*1000/(1.73*U18)</f>
        <v>28.512238921175364</v>
      </c>
      <c r="U28" s="172">
        <v>0.48</v>
      </c>
      <c r="V28" s="173">
        <v>0.18099999999999999</v>
      </c>
      <c r="W28" s="171">
        <f>SQRT(X28^2+Y28^2)*1000/(1.73*X18)</f>
        <v>29.019601806708362</v>
      </c>
      <c r="X28" s="172">
        <v>0.48899999999999999</v>
      </c>
      <c r="Y28" s="173">
        <v>0.183</v>
      </c>
      <c r="Z28" s="171">
        <f>SQRT(AA28^2+AB28^2)*1000/(1.73*AA18)</f>
        <v>31.173341018213037</v>
      </c>
      <c r="AA28" s="172">
        <v>0.52400000000000002</v>
      </c>
      <c r="AB28" s="173">
        <v>0.2</v>
      </c>
      <c r="AC28" s="171">
        <f>SQRT(AD28^2+AE28^2)*1000/(1.73*AD18)</f>
        <v>31.185874190085681</v>
      </c>
      <c r="AD28" s="172">
        <v>0.52500000000000002</v>
      </c>
      <c r="AE28" s="173">
        <v>0.19800000000000001</v>
      </c>
      <c r="AF28" s="171">
        <f>SQRT(AG28^2+AH28^2)*1000/(1.73*AG18)</f>
        <v>33.9895431135199</v>
      </c>
      <c r="AG28" s="172">
        <v>0.56499999999999995</v>
      </c>
      <c r="AH28" s="173">
        <v>0.23400000000000001</v>
      </c>
      <c r="AI28" s="171">
        <f>SQRT(AJ28^2+AK28^2)*1000/(1.73*AJ18)</f>
        <v>33.719677188434709</v>
      </c>
      <c r="AJ28" s="172">
        <v>0.56499999999999995</v>
      </c>
      <c r="AK28" s="173">
        <v>0.221</v>
      </c>
      <c r="AL28" s="171">
        <f>SQRT(AM28^2+AN28^2)*1000/(1.73*AM18)</f>
        <v>31.278651228374066</v>
      </c>
      <c r="AM28" s="172">
        <v>0.52900000000000003</v>
      </c>
      <c r="AN28" s="173">
        <v>0.192</v>
      </c>
      <c r="AO28" s="171">
        <f>SQRT(AP28^2+AQ28^2)*1000/(1.73*AP18)</f>
        <v>31.644306345504756</v>
      </c>
      <c r="AP28" s="172">
        <v>0.52800000000000002</v>
      </c>
      <c r="AQ28" s="173">
        <v>0.21299999999999999</v>
      </c>
      <c r="AR28" s="171">
        <f>SQRT(AS28^2+AT28^2)*1000/(1.73*AS18)</f>
        <v>32.484604346114828</v>
      </c>
      <c r="AS28" s="172">
        <v>0.53900000000000003</v>
      </c>
      <c r="AT28" s="173">
        <v>0.22600000000000001</v>
      </c>
      <c r="AU28" s="171">
        <f>SQRT(AV28^2+AW28^2)*1000/(1.73*AV18)</f>
        <v>33.45516032280586</v>
      </c>
      <c r="AV28" s="172">
        <v>0.55500000000000005</v>
      </c>
      <c r="AW28" s="173">
        <v>0.23300000000000001</v>
      </c>
      <c r="AX28" s="171">
        <f>SQRT(AY28^2+AZ28^2)*1000/(1.73*AY18)</f>
        <v>33.327491004254433</v>
      </c>
      <c r="AY28" s="172">
        <v>0.55500000000000005</v>
      </c>
      <c r="AZ28" s="173">
        <v>0.22700000000000001</v>
      </c>
      <c r="BA28" s="171">
        <f>SQRT(BB28^2+BC28^2)*1000/(1.73*BB18)</f>
        <v>32.116060224586754</v>
      </c>
      <c r="BB28" s="172">
        <v>0.54100000000000004</v>
      </c>
      <c r="BC28" s="173">
        <v>0.20300000000000001</v>
      </c>
      <c r="BD28" s="171">
        <f>SQRT(BE28^2+BF28^2)*1000/(1.73*BE18)</f>
        <v>31.876961739954517</v>
      </c>
      <c r="BE28" s="172">
        <v>0.53900000000000003</v>
      </c>
      <c r="BF28" s="173">
        <v>0.19600000000000001</v>
      </c>
      <c r="BG28" s="171">
        <f>SQRT(BH28^2+BI28^2)*1000/(1.73*BH18)</f>
        <v>30.92305936972906</v>
      </c>
      <c r="BH28" s="172">
        <v>0.52400000000000002</v>
      </c>
      <c r="BI28" s="173">
        <v>0.187</v>
      </c>
      <c r="BJ28" s="171">
        <f>SQRT(BK28^2+BL28^2)*1000/(1.73*BK18)</f>
        <v>30.343563183389129</v>
      </c>
      <c r="BK28" s="172">
        <v>0.51400000000000001</v>
      </c>
      <c r="BL28" s="173">
        <v>0.184</v>
      </c>
      <c r="BM28" s="171">
        <f>SQRT(BN28^2+BO28^2)*1000/(1.73*BN18)</f>
        <v>29.930575245914294</v>
      </c>
      <c r="BN28" s="172">
        <v>0.505</v>
      </c>
      <c r="BO28" s="173">
        <v>0.187</v>
      </c>
      <c r="BP28" s="171">
        <f>SQRT(BQ28^2+BR28^2)*1000/(1.73*BQ18)</f>
        <v>28.923370240573291</v>
      </c>
      <c r="BQ28" s="172">
        <v>0.48899999999999999</v>
      </c>
      <c r="BR28" s="173">
        <v>0.17799999999999999</v>
      </c>
      <c r="BS28" s="171">
        <f>SQRT(BT28^2+BU28^2)*1000/(1.73*BT18)</f>
        <v>29.346007735132837</v>
      </c>
      <c r="BT28" s="172">
        <v>0.496</v>
      </c>
      <c r="BU28" s="173">
        <v>0.18099999999999999</v>
      </c>
      <c r="BV28" s="171">
        <f>SQRT(BW28^2+BX28^2)*1000/(1.73*BW18)</f>
        <v>29.865274649769461</v>
      </c>
      <c r="BW28" s="172">
        <v>0.503</v>
      </c>
      <c r="BX28" s="173">
        <v>0.189</v>
      </c>
      <c r="BY28" s="171">
        <f>SQRT(BZ28^2+CA28^2)*1000/(1.73*BZ18)</f>
        <v>28.838067337996161</v>
      </c>
      <c r="BZ28" s="172">
        <v>0.48699999999999999</v>
      </c>
      <c r="CA28" s="173">
        <v>0.17899999999999999</v>
      </c>
    </row>
    <row r="29" spans="1:80">
      <c r="A29" s="164">
        <v>3</v>
      </c>
      <c r="B29" s="174" t="s">
        <v>36</v>
      </c>
      <c r="C29" s="166"/>
      <c r="D29" s="157"/>
      <c r="E29" s="158"/>
      <c r="F29" s="159"/>
      <c r="G29" s="160"/>
      <c r="H29" s="171">
        <f>SQRT(I29^2+J29^2)*1000/(1.73*I12)</f>
        <v>118.44394210811308</v>
      </c>
      <c r="I29" s="172">
        <v>2.1150000000000002</v>
      </c>
      <c r="J29" s="173">
        <v>0.26100000000000001</v>
      </c>
      <c r="K29" s="171">
        <f>SQRT(L29^2+M29^2)*1000/(1.73*L12)</f>
        <v>116.46531053024405</v>
      </c>
      <c r="L29" s="172">
        <v>2.0790000000000002</v>
      </c>
      <c r="M29" s="173">
        <v>0.26200000000000001</v>
      </c>
      <c r="N29" s="171">
        <f>SQRT(O29^2+P29^2)*1000/(1.73*O12)</f>
        <v>116.43772195283628</v>
      </c>
      <c r="O29" s="172">
        <v>2.0790000000000002</v>
      </c>
      <c r="P29" s="173">
        <v>0.25800000000000001</v>
      </c>
      <c r="Q29" s="171">
        <f>SQRT(R29^2+S29^2)*1000/(1.73*R12)</f>
        <v>122.60865057794189</v>
      </c>
      <c r="R29" s="172">
        <v>2.19</v>
      </c>
      <c r="S29" s="173">
        <v>0.26500000000000001</v>
      </c>
      <c r="T29" s="171">
        <f>SQRT(U29^2+V29^2)*1000/(1.73*U12)</f>
        <v>141.53889986612978</v>
      </c>
      <c r="U29" s="172">
        <v>2.532</v>
      </c>
      <c r="V29" s="173">
        <v>0.27200000000000002</v>
      </c>
      <c r="W29" s="171">
        <f>SQRT(X29^2+Y29^2)*1000/(1.73*X12)</f>
        <v>161.63313326978167</v>
      </c>
      <c r="X29" s="172">
        <v>2.8929999999999998</v>
      </c>
      <c r="Y29" s="173">
        <v>0.29599999999999999</v>
      </c>
      <c r="Z29" s="171">
        <f>SQRT(AA29^2+AB29^2)*1000/(1.73*AA12)</f>
        <v>169.02219611359425</v>
      </c>
      <c r="AA29" s="172">
        <v>3.0249999999999999</v>
      </c>
      <c r="AB29" s="173">
        <v>0.312</v>
      </c>
      <c r="AC29" s="171">
        <f>SQRT(AD29^2+AE29^2)*1000/(1.73*AD12)</f>
        <v>168.16953082254733</v>
      </c>
      <c r="AD29" s="172">
        <v>3.0129999999999999</v>
      </c>
      <c r="AE29" s="173">
        <v>0.27700000000000002</v>
      </c>
      <c r="AF29" s="171">
        <f>SQRT(AG29^2+AH29^2)*1000/(1.73*AG12)</f>
        <v>161.70034646486093</v>
      </c>
      <c r="AG29" s="172">
        <v>2.8959999999999999</v>
      </c>
      <c r="AH29" s="173">
        <v>0.27800000000000002</v>
      </c>
      <c r="AI29" s="171">
        <f>SQRT(AJ29^2+AK29^2)*1000/(1.73*AJ12)</f>
        <v>161.52906249501476</v>
      </c>
      <c r="AJ29" s="172">
        <v>2.8929999999999998</v>
      </c>
      <c r="AK29" s="173">
        <v>0.27700000000000002</v>
      </c>
      <c r="AL29" s="171">
        <f>SQRT(AM29^2+AN29^2)*1000/(1.73*AM12)</f>
        <v>160.60459625954763</v>
      </c>
      <c r="AM29" s="172">
        <v>2.8759999999999999</v>
      </c>
      <c r="AN29" s="173">
        <v>0.28000000000000003</v>
      </c>
      <c r="AO29" s="171">
        <f>SQRT(AP29^2+AQ29^2)*1000/(1.73*AP12)</f>
        <v>160.63323402479006</v>
      </c>
      <c r="AP29" s="172">
        <v>2.8769999999999998</v>
      </c>
      <c r="AQ29" s="173">
        <v>0.27500000000000002</v>
      </c>
      <c r="AR29" s="171">
        <f>SQRT(AS29^2+AT29^2)*1000/(1.73*AS12)</f>
        <v>161.14177619738291</v>
      </c>
      <c r="AS29" s="172">
        <v>2.8860000000000001</v>
      </c>
      <c r="AT29" s="173">
        <v>0.27700000000000002</v>
      </c>
      <c r="AU29" s="171">
        <f>SQRT(AV29^2+AW29^2)*1000/(1.73*AV12)</f>
        <v>164.95179316092305</v>
      </c>
      <c r="AV29" s="172">
        <v>2.9540000000000002</v>
      </c>
      <c r="AW29" s="173">
        <v>0.28599999999999998</v>
      </c>
      <c r="AX29" s="171">
        <f>SQRT(AY29^2+AZ29^2)*1000/(1.73*AY12)</f>
        <v>174.07648929315374</v>
      </c>
      <c r="AY29" s="172">
        <v>3.117</v>
      </c>
      <c r="AZ29" s="173">
        <v>0.30599999999999999</v>
      </c>
      <c r="BA29" s="171">
        <f>SQRT(BB29^2+BC29^2)*1000/(1.73*BB12)</f>
        <v>178.29149620508412</v>
      </c>
      <c r="BB29" s="172">
        <v>3.1930000000000001</v>
      </c>
      <c r="BC29" s="173">
        <v>0.308</v>
      </c>
      <c r="BD29" s="171">
        <f>SQRT(BE29^2+BF29^2)*1000/(1.73*BE12)</f>
        <v>181.31098815822753</v>
      </c>
      <c r="BE29" s="172">
        <v>3.2469999999999999</v>
      </c>
      <c r="BF29" s="173">
        <v>0.314</v>
      </c>
      <c r="BG29" s="171">
        <f>SQRT(BH29^2+BI29^2)*1000/(1.73*BH12)</f>
        <v>178.62122620633485</v>
      </c>
      <c r="BH29" s="172">
        <v>3.2</v>
      </c>
      <c r="BI29" s="173">
        <v>0.29699999999999999</v>
      </c>
      <c r="BJ29" s="171">
        <f>SQRT(BK29^2+BL29^2)*1000/(1.73*BK12)</f>
        <v>173.45304654083847</v>
      </c>
      <c r="BK29" s="172">
        <v>3.1080000000000001</v>
      </c>
      <c r="BL29" s="173">
        <v>0.28199999999999997</v>
      </c>
      <c r="BM29" s="171">
        <f>SQRT(BN29^2+BO29^2)*1000/(1.73*BN12)</f>
        <v>171.40001741296442</v>
      </c>
      <c r="BN29" s="172">
        <v>3.0710000000000002</v>
      </c>
      <c r="BO29" s="173">
        <v>0.28100000000000003</v>
      </c>
      <c r="BP29" s="171">
        <f>SQRT(BQ29^2+BR29^2)*1000/(1.73*BQ12)</f>
        <v>160.40136954464964</v>
      </c>
      <c r="BQ29" s="172">
        <v>2.8730000000000002</v>
      </c>
      <c r="BR29" s="173">
        <v>0.27300000000000002</v>
      </c>
      <c r="BS29" s="171">
        <f>SQRT(BT29^2+BU29^2)*1000/(1.73*BT12)</f>
        <v>148.8852468931174</v>
      </c>
      <c r="BT29" s="172">
        <v>2.665</v>
      </c>
      <c r="BU29" s="173">
        <v>0.27100000000000002</v>
      </c>
      <c r="BV29" s="171">
        <f>SQRT(BW29^2+BX29^2)*1000/(1.73*BW12)</f>
        <v>136.37010155202742</v>
      </c>
      <c r="BW29" s="172">
        <v>2.4390000000000001</v>
      </c>
      <c r="BX29" s="173">
        <v>0.26700000000000002</v>
      </c>
      <c r="BY29" s="171">
        <f>SQRT(BZ29^2+CA29^2)*1000/(1.73*BZ12)</f>
        <v>127.21927665864929</v>
      </c>
      <c r="BZ29" s="172">
        <v>2.274</v>
      </c>
      <c r="CA29" s="173">
        <v>0.26100000000000001</v>
      </c>
    </row>
    <row r="30" spans="1:80">
      <c r="A30" s="164">
        <v>4</v>
      </c>
      <c r="B30" s="174" t="s">
        <v>37</v>
      </c>
      <c r="C30" s="166"/>
      <c r="D30" s="157"/>
      <c r="E30" s="158"/>
      <c r="F30" s="159"/>
      <c r="G30" s="160"/>
      <c r="H30" s="171">
        <f>SQRT(I30^2+J30^2)*1000/(1.73*I18)</f>
        <v>95.776719005631065</v>
      </c>
      <c r="I30" s="172">
        <v>1.71</v>
      </c>
      <c r="J30" s="173">
        <v>0.21299999999999999</v>
      </c>
      <c r="K30" s="171">
        <f>SQRT(L30^2+M30^2)*1000/(1.73*L18)</f>
        <v>93.811984200624863</v>
      </c>
      <c r="L30" s="172">
        <v>1.675</v>
      </c>
      <c r="M30" s="173">
        <v>0.20799999999999999</v>
      </c>
      <c r="N30" s="171">
        <f>SQRT(O30^2+P30^2)*1000/(1.73*O18)</f>
        <v>93.101909173244906</v>
      </c>
      <c r="O30" s="172">
        <v>1.6619999999999999</v>
      </c>
      <c r="P30" s="173">
        <v>0.20899999999999999</v>
      </c>
      <c r="Q30" s="171">
        <f>SQRT(R30^2+S30^2)*1000/(1.73*R18)</f>
        <v>95.073974950656222</v>
      </c>
      <c r="R30" s="172">
        <v>1.698</v>
      </c>
      <c r="S30" s="173">
        <v>0.20699999999999999</v>
      </c>
      <c r="T30" s="171">
        <f>SQRT(U30^2+V30^2)*1000/(1.73*U18)</f>
        <v>107.61476172117408</v>
      </c>
      <c r="U30" s="172">
        <v>1.925</v>
      </c>
      <c r="V30" s="173">
        <v>0.20799999999999999</v>
      </c>
      <c r="W30" s="171">
        <f>SQRT(X30^2+Y30^2)*1000/(1.73*X18)</f>
        <v>122.51045025767715</v>
      </c>
      <c r="X30" s="172">
        <v>2.1930000000000001</v>
      </c>
      <c r="Y30" s="173">
        <v>0.222</v>
      </c>
      <c r="Z30" s="171">
        <f>SQRT(AA30^2+AB30^2)*1000/(1.73*AA18)</f>
        <v>126.60578865452079</v>
      </c>
      <c r="AA30" s="172">
        <v>2.2650000000000001</v>
      </c>
      <c r="AB30" s="173">
        <v>0.24199999999999999</v>
      </c>
      <c r="AC30" s="171">
        <f>SQRT(AD30^2+AE30^2)*1000/(1.73*AD18)</f>
        <v>122.39334382985531</v>
      </c>
      <c r="AD30" s="172">
        <v>2.1930000000000001</v>
      </c>
      <c r="AE30" s="173">
        <v>0.2</v>
      </c>
      <c r="AF30" s="171">
        <f>SQRT(AG30^2+AH30^2)*1000/(1.73*AG18)</f>
        <v>122.10254047587314</v>
      </c>
      <c r="AG30" s="172">
        <v>2.1869999999999998</v>
      </c>
      <c r="AH30" s="173">
        <v>0.20799999999999999</v>
      </c>
      <c r="AI30" s="171">
        <f>SQRT(AJ30^2+AK30^2)*1000/(1.73*AJ18)</f>
        <v>122.69044511964458</v>
      </c>
      <c r="AJ30" s="172">
        <v>2.198</v>
      </c>
      <c r="AK30" s="173">
        <v>0.20399999999999999</v>
      </c>
      <c r="AL30" s="171">
        <f>SQRT(AM30^2+AN30^2)*1000/(1.73*AM18)</f>
        <v>124.20010243835078</v>
      </c>
      <c r="AM30" s="172">
        <v>2.2250000000000001</v>
      </c>
      <c r="AN30" s="173">
        <v>0.20699999999999999</v>
      </c>
      <c r="AO30" s="171">
        <f>SQRT(AP30^2+AQ30^2)*1000/(1.73*AP18)</f>
        <v>122.47423541408722</v>
      </c>
      <c r="AP30" s="172">
        <v>2.194</v>
      </c>
      <c r="AQ30" s="173">
        <v>0.20499999999999999</v>
      </c>
      <c r="AR30" s="171">
        <f>SQRT(AS30^2+AT30^2)*1000/(1.73*AS18)</f>
        <v>120.07396629091122</v>
      </c>
      <c r="AS30" s="172">
        <v>2.1509999999999998</v>
      </c>
      <c r="AT30" s="173">
        <v>0.20100000000000001</v>
      </c>
      <c r="AU30" s="171">
        <f>SQRT(AV30^2+AW30^2)*1000/(1.73*AV18)</f>
        <v>122.82710102193813</v>
      </c>
      <c r="AV30" s="172">
        <v>2.2000000000000002</v>
      </c>
      <c r="AW30" s="173">
        <v>0.20899999999999999</v>
      </c>
      <c r="AX30" s="171">
        <f>SQRT(AY30^2+AZ30^2)*1000/(1.73*AY18)</f>
        <v>133.30853888223092</v>
      </c>
      <c r="AY30" s="172">
        <v>2.3849999999999998</v>
      </c>
      <c r="AZ30" s="173">
        <v>0.254</v>
      </c>
      <c r="BA30" s="171">
        <f>SQRT(BB30^2+BC30^2)*1000/(1.73*BB18)</f>
        <v>137.47733815190929</v>
      </c>
      <c r="BB30" s="172">
        <v>2.46</v>
      </c>
      <c r="BC30" s="173">
        <v>0.25800000000000001</v>
      </c>
      <c r="BD30" s="171">
        <f>SQRT(BE30^2+BF30^2)*1000/(1.73*BE18)</f>
        <v>144.30044725903642</v>
      </c>
      <c r="BE30" s="172">
        <v>2.5830000000000002</v>
      </c>
      <c r="BF30" s="173">
        <v>0.26200000000000001</v>
      </c>
      <c r="BG30" s="171">
        <f>SQRT(BH30^2+BI30^2)*1000/(1.73*BH18)</f>
        <v>143.17284561376158</v>
      </c>
      <c r="BH30" s="172">
        <v>2.5640000000000001</v>
      </c>
      <c r="BI30" s="173">
        <v>0.248</v>
      </c>
      <c r="BJ30" s="171">
        <f>SQRT(BK30^2+BL30^2)*1000/(1.73*BK18)</f>
        <v>140.28232479057914</v>
      </c>
      <c r="BK30" s="172">
        <v>2.5139999999999998</v>
      </c>
      <c r="BL30" s="173">
        <v>0.224</v>
      </c>
      <c r="BM30" s="171">
        <f>SQRT(BN30^2+BO30^2)*1000/(1.73*BN18)</f>
        <v>139.50728876148139</v>
      </c>
      <c r="BN30" s="172">
        <v>2.5</v>
      </c>
      <c r="BO30" s="173">
        <v>0.224</v>
      </c>
      <c r="BP30" s="171">
        <f>SQRT(BQ30^2+BR30^2)*1000/(1.73*BQ18)</f>
        <v>130.68149092527349</v>
      </c>
      <c r="BQ30" s="172">
        <v>2.3410000000000002</v>
      </c>
      <c r="BR30" s="173">
        <v>0.219</v>
      </c>
      <c r="BS30" s="171">
        <f>SQRT(BT30^2+BU30^2)*1000/(1.73*BT18)</f>
        <v>120.87888331406994</v>
      </c>
      <c r="BT30" s="172">
        <v>2.1640000000000001</v>
      </c>
      <c r="BU30" s="173">
        <v>0.217</v>
      </c>
      <c r="BV30" s="171">
        <f>SQRT(BW30^2+BX30^2)*1000/(1.73*BW18)</f>
        <v>108.5841528729527</v>
      </c>
      <c r="BW30" s="172">
        <v>1.9419999999999999</v>
      </c>
      <c r="BX30" s="173">
        <v>0.21299999999999999</v>
      </c>
      <c r="BY30" s="171">
        <f>SQRT(BZ30^2+CA30^2)*1000/(1.73*BZ18)</f>
        <v>103.14619240612411</v>
      </c>
      <c r="BZ30" s="172">
        <v>1.8440000000000001</v>
      </c>
      <c r="CA30" s="173">
        <v>0.20899999999999999</v>
      </c>
    </row>
    <row r="31" spans="1:80">
      <c r="A31" s="164">
        <v>5</v>
      </c>
      <c r="B31" s="175" t="s">
        <v>38</v>
      </c>
      <c r="C31" s="166"/>
      <c r="D31" s="157"/>
      <c r="E31" s="158"/>
      <c r="F31" s="159"/>
      <c r="G31" s="160"/>
      <c r="H31" s="171">
        <f>SQRT(I31^2+J31^2)*1000/(1.73*I12)</f>
        <v>0</v>
      </c>
      <c r="I31" s="172">
        <v>0</v>
      </c>
      <c r="J31" s="173">
        <v>0</v>
      </c>
      <c r="K31" s="171">
        <f>SQRT(L31^2+M31^2)*1000/(1.73*L12)</f>
        <v>0</v>
      </c>
      <c r="L31" s="172">
        <v>0</v>
      </c>
      <c r="M31" s="173">
        <v>0</v>
      </c>
      <c r="N31" s="171">
        <f>SQRT(O31^2+P31^2)*1000/(1.73*O12)</f>
        <v>0</v>
      </c>
      <c r="O31" s="172">
        <v>0</v>
      </c>
      <c r="P31" s="173">
        <v>0</v>
      </c>
      <c r="Q31" s="171">
        <f>SQRT(R31^2+S31^2)*1000/(1.73*R12)</f>
        <v>0</v>
      </c>
      <c r="R31" s="172">
        <v>0</v>
      </c>
      <c r="S31" s="173">
        <v>0</v>
      </c>
      <c r="T31" s="171">
        <f>SQRT(U31^2+V31^2)*1000/(1.73*U12)</f>
        <v>0</v>
      </c>
      <c r="U31" s="172">
        <v>0</v>
      </c>
      <c r="V31" s="173">
        <v>0</v>
      </c>
      <c r="W31" s="171">
        <f>SQRT(X31^2+Y31^2)*1000/(1.73*X12)</f>
        <v>0</v>
      </c>
      <c r="X31" s="172">
        <v>0</v>
      </c>
      <c r="Y31" s="173">
        <v>0</v>
      </c>
      <c r="Z31" s="171">
        <f>SQRT(AA31^2+AB31^2)*1000/(1.73*AA12)</f>
        <v>0</v>
      </c>
      <c r="AA31" s="172">
        <v>0</v>
      </c>
      <c r="AB31" s="173">
        <v>0</v>
      </c>
      <c r="AC31" s="171">
        <f>SQRT(AD31^2+AE31^2)*1000/(1.73*AD12)</f>
        <v>0</v>
      </c>
      <c r="AD31" s="172">
        <v>0</v>
      </c>
      <c r="AE31" s="173">
        <v>0</v>
      </c>
      <c r="AF31" s="171">
        <f>SQRT(AG31^2+AH31^2)*1000/(1.73*AG12)</f>
        <v>0</v>
      </c>
      <c r="AG31" s="172">
        <v>0</v>
      </c>
      <c r="AH31" s="173">
        <v>0</v>
      </c>
      <c r="AI31" s="171">
        <f>SQRT(AJ31^2+AK31^2)*1000/(1.73*AJ12)</f>
        <v>0</v>
      </c>
      <c r="AJ31" s="172">
        <v>0</v>
      </c>
      <c r="AK31" s="173">
        <v>0</v>
      </c>
      <c r="AL31" s="171">
        <f>SQRT(AM31^2+AN31^2)*1000/(1.73*AM12)</f>
        <v>0</v>
      </c>
      <c r="AM31" s="172">
        <v>0</v>
      </c>
      <c r="AN31" s="173">
        <v>0</v>
      </c>
      <c r="AO31" s="171">
        <f>SQRT(AP31^2+AQ31^2)*1000/(1.73*AP12)</f>
        <v>0</v>
      </c>
      <c r="AP31" s="172">
        <v>0</v>
      </c>
      <c r="AQ31" s="173">
        <v>0</v>
      </c>
      <c r="AR31" s="171">
        <f>SQRT(AS31^2+AT31^2)*1000/(1.73*AS12)</f>
        <v>0</v>
      </c>
      <c r="AS31" s="172">
        <v>0</v>
      </c>
      <c r="AT31" s="173">
        <v>0</v>
      </c>
      <c r="AU31" s="171">
        <f>SQRT(AV31^2+AW31^2)*1000/(1.73*AV12)</f>
        <v>0</v>
      </c>
      <c r="AV31" s="172">
        <v>0</v>
      </c>
      <c r="AW31" s="173">
        <v>0</v>
      </c>
      <c r="AX31" s="171">
        <f>SQRT(AY31^2+AZ31^2)*1000/(1.73*AY12)</f>
        <v>0</v>
      </c>
      <c r="AY31" s="172">
        <v>0</v>
      </c>
      <c r="AZ31" s="173">
        <v>0</v>
      </c>
      <c r="BA31" s="171">
        <f>SQRT(BB31^2+BC31^2)*1000/(1.73*BB12)</f>
        <v>0</v>
      </c>
      <c r="BB31" s="172">
        <v>0</v>
      </c>
      <c r="BC31" s="173">
        <v>0</v>
      </c>
      <c r="BD31" s="171">
        <f>SQRT(BE31^2+BF31^2)*1000/(1.73*BE12)</f>
        <v>0</v>
      </c>
      <c r="BE31" s="172">
        <v>0</v>
      </c>
      <c r="BF31" s="173">
        <v>0</v>
      </c>
      <c r="BG31" s="171">
        <f>SQRT(BH31^2+BI31^2)*1000/(1.73*BH12)</f>
        <v>0</v>
      </c>
      <c r="BH31" s="172">
        <v>0</v>
      </c>
      <c r="BI31" s="173">
        <v>0</v>
      </c>
      <c r="BJ31" s="171">
        <f>SQRT(BK31^2+BL31^2)*1000/(1.73*BK12)</f>
        <v>0</v>
      </c>
      <c r="BK31" s="172">
        <v>0</v>
      </c>
      <c r="BL31" s="173">
        <v>0</v>
      </c>
      <c r="BM31" s="171">
        <f>SQRT(BN31^2+BO31^2)*1000/(1.73*BN12)</f>
        <v>0</v>
      </c>
      <c r="BN31" s="172">
        <v>0</v>
      </c>
      <c r="BO31" s="173">
        <v>0</v>
      </c>
      <c r="BP31" s="171">
        <f>SQRT(BQ31^2+BR31^2)*1000/(1.73*BQ12)</f>
        <v>0</v>
      </c>
      <c r="BQ31" s="172">
        <v>0</v>
      </c>
      <c r="BR31" s="173">
        <v>0</v>
      </c>
      <c r="BS31" s="171">
        <f>SQRT(BT31^2+BU31^2)*1000/(1.73*BT12)</f>
        <v>0</v>
      </c>
      <c r="BT31" s="172">
        <v>0</v>
      </c>
      <c r="BU31" s="173">
        <v>0</v>
      </c>
      <c r="BV31" s="171">
        <f>SQRT(BW31^2+BX31^2)*1000/(1.73*BW12)</f>
        <v>0</v>
      </c>
      <c r="BW31" s="172">
        <v>0</v>
      </c>
      <c r="BX31" s="173">
        <v>0</v>
      </c>
      <c r="BY31" s="171">
        <f>SQRT(BZ31^2+CA31^2)*1000/(1.73*BZ12)</f>
        <v>0</v>
      </c>
      <c r="BZ31" s="172">
        <v>0</v>
      </c>
      <c r="CA31" s="173">
        <v>0</v>
      </c>
    </row>
    <row r="32" spans="1:80">
      <c r="A32" s="164">
        <v>6</v>
      </c>
      <c r="B32" s="155" t="s">
        <v>39</v>
      </c>
      <c r="C32" s="166"/>
      <c r="D32" s="157"/>
      <c r="E32" s="158"/>
      <c r="F32" s="159"/>
      <c r="G32" s="160"/>
      <c r="H32" s="171">
        <f>SQRT(I32^2+J32^2)*1000/(1.73*I18)</f>
        <v>0</v>
      </c>
      <c r="I32" s="172">
        <v>0</v>
      </c>
      <c r="J32" s="173">
        <v>0</v>
      </c>
      <c r="K32" s="171">
        <f>SQRT(L32^2+M32^2)*1000/(1.73*L18)</f>
        <v>0</v>
      </c>
      <c r="L32" s="172">
        <v>0</v>
      </c>
      <c r="M32" s="173">
        <v>0</v>
      </c>
      <c r="N32" s="171">
        <f>SQRT(O32^2+P32^2)*1000/(1.73*O18)</f>
        <v>0</v>
      </c>
      <c r="O32" s="172">
        <v>0</v>
      </c>
      <c r="P32" s="173">
        <v>0</v>
      </c>
      <c r="Q32" s="171">
        <f>SQRT(R32^2+S32^2)*1000/(1.73*R18)</f>
        <v>0</v>
      </c>
      <c r="R32" s="172">
        <v>0</v>
      </c>
      <c r="S32" s="173">
        <v>0</v>
      </c>
      <c r="T32" s="171">
        <f>SQRT(U32^2+V32^2)*1000/(1.73*U18)</f>
        <v>0</v>
      </c>
      <c r="U32" s="172">
        <v>0</v>
      </c>
      <c r="V32" s="173">
        <v>0</v>
      </c>
      <c r="W32" s="171">
        <f>SQRT(X32^2+Y32^2)*1000/(1.73*X18)</f>
        <v>0</v>
      </c>
      <c r="X32" s="172">
        <v>0</v>
      </c>
      <c r="Y32" s="173">
        <v>0</v>
      </c>
      <c r="Z32" s="171">
        <f>SQRT(AA32^2+AB32^2)*1000/(1.73*AA18)</f>
        <v>0</v>
      </c>
      <c r="AA32" s="172">
        <v>0</v>
      </c>
      <c r="AB32" s="173">
        <v>0</v>
      </c>
      <c r="AC32" s="171">
        <f>SQRT(AD32^2+AE32^2)*1000/(1.73*AD18)</f>
        <v>0</v>
      </c>
      <c r="AD32" s="172">
        <v>0</v>
      </c>
      <c r="AE32" s="173">
        <v>0</v>
      </c>
      <c r="AF32" s="171">
        <f>SQRT(AG32^2+AH32^2)*1000/(1.73*AG18)</f>
        <v>0</v>
      </c>
      <c r="AG32" s="172">
        <v>0</v>
      </c>
      <c r="AH32" s="173">
        <v>0</v>
      </c>
      <c r="AI32" s="171">
        <f>SQRT(AJ32^2+AK32^2)*1000/(1.73*AJ18)</f>
        <v>0</v>
      </c>
      <c r="AJ32" s="172">
        <v>0</v>
      </c>
      <c r="AK32" s="173">
        <v>0</v>
      </c>
      <c r="AL32" s="171">
        <f>SQRT(AM32^2+AN32^2)*1000/(1.73*AM18)</f>
        <v>0</v>
      </c>
      <c r="AM32" s="172">
        <v>0</v>
      </c>
      <c r="AN32" s="173">
        <v>0</v>
      </c>
      <c r="AO32" s="171">
        <f>SQRT(AP32^2+AQ32^2)*1000/(1.73*AP18)</f>
        <v>0</v>
      </c>
      <c r="AP32" s="172">
        <v>0</v>
      </c>
      <c r="AQ32" s="173">
        <v>0</v>
      </c>
      <c r="AR32" s="171">
        <f>SQRT(AS32^2+AT32^2)*1000/(1.73*AS18)</f>
        <v>0</v>
      </c>
      <c r="AS32" s="172">
        <v>0</v>
      </c>
      <c r="AT32" s="173">
        <v>0</v>
      </c>
      <c r="AU32" s="171">
        <f>SQRT(AV32^2+AW32^2)*1000/(1.73*AV18)</f>
        <v>0</v>
      </c>
      <c r="AV32" s="172">
        <v>0</v>
      </c>
      <c r="AW32" s="173">
        <v>0</v>
      </c>
      <c r="AX32" s="171">
        <f>SQRT(AY32^2+AZ32^2)*1000/(1.73*AY18)</f>
        <v>0</v>
      </c>
      <c r="AY32" s="172">
        <v>0</v>
      </c>
      <c r="AZ32" s="173">
        <v>0</v>
      </c>
      <c r="BA32" s="171">
        <f>SQRT(BB32^2+BC32^2)*1000/(1.73*BB18)</f>
        <v>0</v>
      </c>
      <c r="BB32" s="172">
        <v>0</v>
      </c>
      <c r="BC32" s="173">
        <v>0</v>
      </c>
      <c r="BD32" s="171">
        <f>SQRT(BE32^2+BF32^2)*1000/(1.73*BE18)</f>
        <v>0</v>
      </c>
      <c r="BE32" s="172">
        <v>0</v>
      </c>
      <c r="BF32" s="173">
        <v>0</v>
      </c>
      <c r="BG32" s="171">
        <f>SQRT(BH32^2+BI32^2)*1000/(1.73*BH18)</f>
        <v>0</v>
      </c>
      <c r="BH32" s="172">
        <v>0</v>
      </c>
      <c r="BI32" s="173">
        <v>0</v>
      </c>
      <c r="BJ32" s="171">
        <f>SQRT(BK32^2+BL32^2)*1000/(1.73*BK18)</f>
        <v>0</v>
      </c>
      <c r="BK32" s="172">
        <v>0</v>
      </c>
      <c r="BL32" s="173">
        <v>0</v>
      </c>
      <c r="BM32" s="171">
        <f>SQRT(BN32^2+BO32^2)*1000/(1.73*BN18)</f>
        <v>0</v>
      </c>
      <c r="BN32" s="172">
        <v>0</v>
      </c>
      <c r="BO32" s="173">
        <v>0</v>
      </c>
      <c r="BP32" s="171">
        <f>SQRT(BQ32^2+BR32^2)*1000/(1.73*BQ18)</f>
        <v>0</v>
      </c>
      <c r="BQ32" s="172">
        <v>0</v>
      </c>
      <c r="BR32" s="173">
        <v>0</v>
      </c>
      <c r="BS32" s="171">
        <f>SQRT(BT32^2+BU32^2)*1000/(1.73*BT18)</f>
        <v>0</v>
      </c>
      <c r="BT32" s="172">
        <v>0</v>
      </c>
      <c r="BU32" s="173">
        <v>0</v>
      </c>
      <c r="BV32" s="171">
        <f>SQRT(BW32^2+BX32^2)*1000/(1.73*BW18)</f>
        <v>0</v>
      </c>
      <c r="BW32" s="172">
        <v>0</v>
      </c>
      <c r="BX32" s="173">
        <v>0</v>
      </c>
      <c r="BY32" s="171">
        <f>SQRT(BZ32^2+CA32^2)*1000/(1.73*BZ18)</f>
        <v>0</v>
      </c>
      <c r="BZ32" s="172">
        <v>0</v>
      </c>
      <c r="CA32" s="173">
        <v>0</v>
      </c>
    </row>
    <row r="33" spans="1:79">
      <c r="A33" s="164">
        <v>7</v>
      </c>
      <c r="B33" s="174" t="s">
        <v>40</v>
      </c>
      <c r="C33" s="166"/>
      <c r="D33" s="157"/>
      <c r="E33" s="158"/>
      <c r="F33" s="159"/>
      <c r="G33" s="160"/>
      <c r="H33" s="171">
        <f>SQRT(I33^2+J33^2)*1000/(1.73*I12)</f>
        <v>91.958069976433819</v>
      </c>
      <c r="I33" s="172">
        <v>1.641</v>
      </c>
      <c r="J33" s="173">
        <v>0.21099999999999999</v>
      </c>
      <c r="K33" s="171">
        <f>SQRT(L33^2+M33^2)*1000/(1.73*L12)</f>
        <v>90.793375211618383</v>
      </c>
      <c r="L33" s="172">
        <v>1.62</v>
      </c>
      <c r="M33" s="173">
        <v>0.21</v>
      </c>
      <c r="N33" s="171">
        <f>SQRT(O33^2+P33^2)*1000/(1.73*O12)</f>
        <v>90.855652024485963</v>
      </c>
      <c r="O33" s="172">
        <v>1.621</v>
      </c>
      <c r="P33" s="173">
        <v>0.21099999999999999</v>
      </c>
      <c r="Q33" s="171">
        <f>SQRT(R33^2+S33^2)*1000/(1.73*R12)</f>
        <v>94.728882322099835</v>
      </c>
      <c r="R33" s="172">
        <v>1.6910000000000001</v>
      </c>
      <c r="S33" s="173">
        <v>0.21299999999999999</v>
      </c>
      <c r="T33" s="171">
        <f>SQRT(U33^2+V33^2)*1000/(1.73*U12)</f>
        <v>110.27504152973231</v>
      </c>
      <c r="U33" s="172">
        <v>1.968</v>
      </c>
      <c r="V33" s="173">
        <v>0.252</v>
      </c>
      <c r="W33" s="171">
        <f>SQRT(X33^2+Y33^2)*1000/(1.73*X12)</f>
        <v>130.93788680410856</v>
      </c>
      <c r="X33" s="172">
        <v>2.3340000000000001</v>
      </c>
      <c r="Y33" s="173">
        <v>0.32</v>
      </c>
      <c r="Z33" s="171">
        <f>SQRT(AA33^2+AB33^2)*1000/(1.73*AA12)</f>
        <v>141.07213278534792</v>
      </c>
      <c r="AA33" s="172">
        <v>2.5049999999999999</v>
      </c>
      <c r="AB33" s="173">
        <v>0.40899999999999997</v>
      </c>
      <c r="AC33" s="171">
        <f>SQRT(AD33^2+AE33^2)*1000/(1.73*AD12)</f>
        <v>150.61019279352792</v>
      </c>
      <c r="AD33" s="172">
        <v>2.6680000000000001</v>
      </c>
      <c r="AE33" s="173">
        <v>0.47399999999999998</v>
      </c>
      <c r="AF33" s="171">
        <f>SQRT(AG33^2+AH33^2)*1000/(1.73*AG12)</f>
        <v>154.59100963288867</v>
      </c>
      <c r="AG33" s="172">
        <v>2.7370000000000001</v>
      </c>
      <c r="AH33" s="173">
        <v>0.495</v>
      </c>
      <c r="AI33" s="171">
        <f>SQRT(AJ33^2+AK33^2)*1000/(1.73*AJ12)</f>
        <v>158.60827479864241</v>
      </c>
      <c r="AJ33" s="172">
        <v>2.8090000000000002</v>
      </c>
      <c r="AK33" s="173">
        <v>0.503</v>
      </c>
      <c r="AL33" s="171">
        <f>SQRT(AM33^2+AN33^2)*1000/(1.73*AM12)</f>
        <v>159.82586130601388</v>
      </c>
      <c r="AM33" s="172">
        <v>2.83</v>
      </c>
      <c r="AN33" s="173">
        <v>0.51</v>
      </c>
      <c r="AO33" s="171">
        <f>SQRT(AP33^2+AQ33^2)*1000/(1.73*AP12)</f>
        <v>154.74522010804228</v>
      </c>
      <c r="AP33" s="172">
        <v>2.74</v>
      </c>
      <c r="AQ33" s="173">
        <v>0.49399999999999999</v>
      </c>
      <c r="AR33" s="171">
        <f>SQRT(AS33^2+AT33^2)*1000/(1.73*AS12)</f>
        <v>154.0826800716037</v>
      </c>
      <c r="AS33" s="172">
        <v>2.7240000000000002</v>
      </c>
      <c r="AT33" s="173">
        <v>0.51500000000000001</v>
      </c>
      <c r="AU33" s="171">
        <f>SQRT(AV33^2+AW33^2)*1000/(1.73*AV12)</f>
        <v>155.58530474893283</v>
      </c>
      <c r="AV33" s="172">
        <v>2.75</v>
      </c>
      <c r="AW33" s="173">
        <v>0.52300000000000002</v>
      </c>
      <c r="AX33" s="171">
        <f>SQRT(AY33^2+AZ33^2)*1000/(1.73*AY12)</f>
        <v>161.78168149000979</v>
      </c>
      <c r="AY33" s="172">
        <v>2.8610000000000002</v>
      </c>
      <c r="AZ33" s="173">
        <v>0.53600000000000003</v>
      </c>
      <c r="BA33" s="171">
        <f>SQRT(BB33^2+BC33^2)*1000/(1.73*BB12)</f>
        <v>162.76576748113163</v>
      </c>
      <c r="BB33" s="172">
        <v>2.8860000000000001</v>
      </c>
      <c r="BC33" s="173">
        <v>0.497</v>
      </c>
      <c r="BD33" s="171">
        <f>SQRT(BE33^2+BF33^2)*1000/(1.73*BE12)</f>
        <v>153.883708103787</v>
      </c>
      <c r="BE33" s="172">
        <v>2.738</v>
      </c>
      <c r="BF33" s="173">
        <v>0.41099999999999998</v>
      </c>
      <c r="BG33" s="171">
        <f>SQRT(BH33^2+BI33^2)*1000/(1.73*BH12)</f>
        <v>143.27870380989444</v>
      </c>
      <c r="BH33" s="172">
        <v>2.5539999999999998</v>
      </c>
      <c r="BI33" s="173">
        <v>0.35</v>
      </c>
      <c r="BJ33" s="171">
        <f>SQRT(BK33^2+BL33^2)*1000/(1.73*BK12)</f>
        <v>130.131426471694</v>
      </c>
      <c r="BK33" s="172">
        <v>2.3250000000000002</v>
      </c>
      <c r="BL33" s="173">
        <v>0.27600000000000002</v>
      </c>
      <c r="BM33" s="171">
        <f>SQRT(BN33^2+BO33^2)*1000/(1.73*BN12)</f>
        <v>125.40800594967463</v>
      </c>
      <c r="BN33" s="172">
        <v>2.2429999999999999</v>
      </c>
      <c r="BO33" s="173">
        <v>0.245</v>
      </c>
      <c r="BP33" s="171">
        <f>SQRT(BQ33^2+BR33^2)*1000/(1.73*BQ12)</f>
        <v>118.76242231376449</v>
      </c>
      <c r="BQ33" s="172">
        <v>2.125</v>
      </c>
      <c r="BR33" s="173">
        <v>0.224</v>
      </c>
      <c r="BS33" s="171">
        <f>SQRT(BT33^2+BU33^2)*1000/(1.73*BT12)</f>
        <v>110.19249753486949</v>
      </c>
      <c r="BT33" s="172">
        <v>1.9710000000000001</v>
      </c>
      <c r="BU33" s="173">
        <v>0.214</v>
      </c>
      <c r="BV33" s="171">
        <f>SQRT(BW33^2+BX33^2)*1000/(1.73*BW12)</f>
        <v>108.01350689439542</v>
      </c>
      <c r="BW33" s="172">
        <v>1.931</v>
      </c>
      <c r="BX33" s="173">
        <v>0.219</v>
      </c>
      <c r="BY33" s="171">
        <f>SQRT(BZ33^2+CA33^2)*1000/(1.73*BZ12)</f>
        <v>105.13582797191822</v>
      </c>
      <c r="BZ33" s="172">
        <v>1.879</v>
      </c>
      <c r="CA33" s="173">
        <v>0.218</v>
      </c>
    </row>
    <row r="34" spans="1:79">
      <c r="A34" s="164">
        <v>8</v>
      </c>
      <c r="B34" s="174" t="s">
        <v>41</v>
      </c>
      <c r="C34" s="166"/>
      <c r="D34" s="157"/>
      <c r="E34" s="158"/>
      <c r="F34" s="159"/>
      <c r="G34" s="160"/>
      <c r="H34" s="171">
        <f>SQRT(I34^2+J34^2)*1000/(1.73*I18)</f>
        <v>64.072949262045427</v>
      </c>
      <c r="I34" s="172">
        <v>1.143</v>
      </c>
      <c r="J34" s="173">
        <v>0.15</v>
      </c>
      <c r="K34" s="171">
        <f>SQRT(L34^2+M34^2)*1000/(1.73*L18)</f>
        <v>62.906687585432948</v>
      </c>
      <c r="L34" s="172">
        <v>1.123</v>
      </c>
      <c r="M34" s="173">
        <v>0.14099999999999999</v>
      </c>
      <c r="N34" s="171">
        <f>SQRT(O34^2+P34^2)*1000/(1.73*O18)</f>
        <v>63.430906921239419</v>
      </c>
      <c r="O34" s="172">
        <v>1.1319999999999999</v>
      </c>
      <c r="P34" s="173">
        <v>0.14499999999999999</v>
      </c>
      <c r="Q34" s="171">
        <f>SQRT(R34^2+S34^2)*1000/(1.73*R18)</f>
        <v>65.43524449763413</v>
      </c>
      <c r="R34" s="172">
        <v>1.17</v>
      </c>
      <c r="S34" s="173">
        <v>0.13100000000000001</v>
      </c>
      <c r="T34" s="171">
        <f>SQRT(U34^2+V34^2)*1000/(1.73*U18)</f>
        <v>78.563122145801529</v>
      </c>
      <c r="U34" s="172">
        <v>1.4019999999999999</v>
      </c>
      <c r="V34" s="173">
        <v>0.18</v>
      </c>
      <c r="W34" s="171">
        <f>SQRT(X34^2+Y34^2)*1000/(1.73*X18)</f>
        <v>94.13144741215865</v>
      </c>
      <c r="X34" s="172">
        <v>1.679</v>
      </c>
      <c r="Y34" s="173">
        <v>0.222</v>
      </c>
      <c r="Z34" s="171">
        <f>SQRT(AA34^2+AB34^2)*1000/(1.73*AA18)</f>
        <v>101.67263929296628</v>
      </c>
      <c r="AA34" s="172">
        <v>1.806</v>
      </c>
      <c r="AB34" s="173">
        <v>0.29099999999999998</v>
      </c>
      <c r="AC34" s="171">
        <f>SQRT(AD34^2+AE34^2)*1000/(1.73*AD18)</f>
        <v>107.84131322241412</v>
      </c>
      <c r="AD34" s="172">
        <v>1.909</v>
      </c>
      <c r="AE34" s="173">
        <v>0.34699999999999998</v>
      </c>
      <c r="AF34" s="171">
        <f>SQRT(AG34^2+AH34^2)*1000/(1.73*AG18)</f>
        <v>110.12394646468937</v>
      </c>
      <c r="AG34" s="172">
        <v>1.948</v>
      </c>
      <c r="AH34" s="173">
        <v>0.36199999999999999</v>
      </c>
      <c r="AI34" s="171">
        <f>SQRT(AJ34^2+AK34^2)*1000/(1.73*AJ18)</f>
        <v>109.98428662028145</v>
      </c>
      <c r="AJ34" s="172">
        <v>1.946</v>
      </c>
      <c r="AK34" s="173">
        <v>0.35899999999999999</v>
      </c>
      <c r="AL34" s="171">
        <f>SQRT(AM34^2+AN34^2)*1000/(1.73*AM18)</f>
        <v>108.74147844361221</v>
      </c>
      <c r="AM34" s="172">
        <v>1.9239999999999999</v>
      </c>
      <c r="AN34" s="173">
        <v>0.35499999999999998</v>
      </c>
      <c r="AO34" s="171">
        <f>SQRT(AP34^2+AQ34^2)*1000/(1.73*AP18)</f>
        <v>109.16452220789695</v>
      </c>
      <c r="AP34" s="172">
        <v>1.931</v>
      </c>
      <c r="AQ34" s="173">
        <v>0.35899999999999999</v>
      </c>
      <c r="AR34" s="171">
        <f>SQRT(AS34^2+AT34^2)*1000/(1.73*AS18)</f>
        <v>107.34874664262598</v>
      </c>
      <c r="AS34" s="172">
        <v>1.897</v>
      </c>
      <c r="AT34" s="173">
        <v>0.36299999999999999</v>
      </c>
      <c r="AU34" s="171">
        <f>SQRT(AV34^2+AW34^2)*1000/(1.73*AV18)</f>
        <v>107.87141540976678</v>
      </c>
      <c r="AV34" s="172">
        <v>1.9059999999999999</v>
      </c>
      <c r="AW34" s="173">
        <v>0.36599999999999999</v>
      </c>
      <c r="AX34" s="171">
        <f>SQRT(AY34^2+AZ34^2)*1000/(1.73*AY18)</f>
        <v>111.63975175057661</v>
      </c>
      <c r="AY34" s="172">
        <v>1.97</v>
      </c>
      <c r="AZ34" s="173">
        <v>0.39200000000000002</v>
      </c>
      <c r="BA34" s="171">
        <f>SQRT(BB34^2+BC34^2)*1000/(1.73*BB18)</f>
        <v>108.30059629094964</v>
      </c>
      <c r="BB34" s="172">
        <v>1.915</v>
      </c>
      <c r="BC34" s="173">
        <v>0.36</v>
      </c>
      <c r="BD34" s="171">
        <f>SQRT(BE34^2+BF34^2)*1000/(1.73*BE18)</f>
        <v>106.12127141340206</v>
      </c>
      <c r="BE34" s="172">
        <v>1.8839999999999999</v>
      </c>
      <c r="BF34" s="173">
        <v>0.31</v>
      </c>
      <c r="BG34" s="171">
        <f>SQRT(BH34^2+BI34^2)*1000/(1.73*BH18)</f>
        <v>102.22243003745757</v>
      </c>
      <c r="BH34" s="172">
        <v>1.821</v>
      </c>
      <c r="BI34" s="173">
        <v>0.25800000000000001</v>
      </c>
      <c r="BJ34" s="171">
        <f>SQRT(BK34^2+BL34^2)*1000/(1.73*BK18)</f>
        <v>99.54771753029145</v>
      </c>
      <c r="BK34" s="172">
        <v>1.7769999999999999</v>
      </c>
      <c r="BL34" s="173">
        <v>0.224</v>
      </c>
      <c r="BM34" s="171">
        <f>SQRT(BN34^2+BO34^2)*1000/(1.73*BN18)</f>
        <v>96.949384834631715</v>
      </c>
      <c r="BN34" s="172">
        <v>1.73</v>
      </c>
      <c r="BO34" s="173">
        <v>0.223</v>
      </c>
      <c r="BP34" s="171">
        <f>SQRT(BQ34^2+BR34^2)*1000/(1.73*BQ18)</f>
        <v>87.87780145087531</v>
      </c>
      <c r="BQ34" s="172">
        <v>1.57</v>
      </c>
      <c r="BR34" s="173">
        <v>0.187</v>
      </c>
      <c r="BS34" s="171">
        <f>SQRT(BT34^2+BU34^2)*1000/(1.73*BT18)</f>
        <v>78.770168255067929</v>
      </c>
      <c r="BT34" s="172">
        <v>1.407</v>
      </c>
      <c r="BU34" s="173">
        <v>0.17</v>
      </c>
      <c r="BV34" s="171">
        <f>SQRT(BW34^2+BX34^2)*1000/(1.73*BW18)</f>
        <v>72.489207648088978</v>
      </c>
      <c r="BW34" s="172">
        <v>1.294</v>
      </c>
      <c r="BX34" s="173">
        <v>0.16300000000000001</v>
      </c>
      <c r="BY34" s="171">
        <f>SQRT(BZ34^2+CA34^2)*1000/(1.73*BZ18)</f>
        <v>68.367083571279281</v>
      </c>
      <c r="BZ34" s="172">
        <v>1.22</v>
      </c>
      <c r="CA34" s="173">
        <v>0.157</v>
      </c>
    </row>
    <row r="35" spans="1:79">
      <c r="A35" s="164">
        <v>9</v>
      </c>
      <c r="B35" s="176" t="s">
        <v>42</v>
      </c>
      <c r="C35" s="166"/>
      <c r="D35" s="157"/>
      <c r="E35" s="158"/>
      <c r="F35" s="159"/>
      <c r="G35" s="160"/>
      <c r="H35" s="171">
        <f>SQRT(I35^2+J35^2)*1000/(1.73*I12)</f>
        <v>128.62699534089359</v>
      </c>
      <c r="I35" s="172">
        <v>2.2839999999999998</v>
      </c>
      <c r="J35" s="173">
        <v>0.373</v>
      </c>
      <c r="K35" s="171">
        <f>SQRT(L35^2+M35^2)*1000/(1.73*L12)</f>
        <v>127.60812047926809</v>
      </c>
      <c r="L35" s="172">
        <v>2.2679999999999998</v>
      </c>
      <c r="M35" s="173">
        <v>0.35699999999999998</v>
      </c>
      <c r="N35" s="171">
        <f>SQRT(O35^2+P35^2)*1000/(1.73*O12)</f>
        <v>129.80475024507234</v>
      </c>
      <c r="O35" s="172">
        <v>2.3079999999999998</v>
      </c>
      <c r="P35" s="173">
        <v>0.35699999999999998</v>
      </c>
      <c r="Q35" s="171">
        <f>SQRT(R35^2+S35^2)*1000/(1.73*R12)</f>
        <v>133.3129301023566</v>
      </c>
      <c r="R35" s="172">
        <v>2.3719999999999999</v>
      </c>
      <c r="S35" s="173">
        <v>0.35599999999999998</v>
      </c>
      <c r="T35" s="171">
        <f>SQRT(U35^2+V35^2)*1000/(1.73*U12)</f>
        <v>142.08540432336969</v>
      </c>
      <c r="U35" s="172">
        <v>2.528</v>
      </c>
      <c r="V35" s="173">
        <v>0.38</v>
      </c>
      <c r="W35" s="171">
        <f>SQRT(X35^2+Y35^2)*1000/(1.73*X12)</f>
        <v>153.37033533987517</v>
      </c>
      <c r="X35" s="172">
        <v>2.73</v>
      </c>
      <c r="Y35" s="173">
        <v>0.40200000000000002</v>
      </c>
      <c r="Z35" s="171">
        <f>SQRT(AA35^2+AB35^2)*1000/(1.73*AA12)</f>
        <v>168.18263684348292</v>
      </c>
      <c r="AA35" s="172">
        <v>2.99</v>
      </c>
      <c r="AB35" s="173">
        <v>0.46500000000000002</v>
      </c>
      <c r="AC35" s="171">
        <f>SQRT(AD35^2+AE35^2)*1000/(1.73*AD12)</f>
        <v>162.9138802442844</v>
      </c>
      <c r="AD35" s="172">
        <v>2.9039999999999999</v>
      </c>
      <c r="AE35" s="173">
        <v>0.39800000000000002</v>
      </c>
      <c r="AF35" s="171">
        <f>SQRT(AG35^2+AH35^2)*1000/(1.73*AG12)</f>
        <v>163.25086483491168</v>
      </c>
      <c r="AG35" s="172">
        <v>2.9119999999999999</v>
      </c>
      <c r="AH35" s="173">
        <v>0.38400000000000001</v>
      </c>
      <c r="AI35" s="171">
        <f>SQRT(AJ35^2+AK35^2)*1000/(1.73*AJ12)</f>
        <v>162.39528928744838</v>
      </c>
      <c r="AJ35" s="172">
        <v>2.8969999999999998</v>
      </c>
      <c r="AK35" s="173">
        <v>0.38</v>
      </c>
      <c r="AL35" s="171">
        <f>SQRT(AM35^2+AN35^2)*1000/(1.73*AM12)</f>
        <v>160.60078776371435</v>
      </c>
      <c r="AM35" s="172">
        <v>2.8660000000000001</v>
      </c>
      <c r="AN35" s="173">
        <v>0.36799999999999999</v>
      </c>
      <c r="AO35" s="171">
        <f>SQRT(AP35^2+AQ35^2)*1000/(1.73*AP12)</f>
        <v>160.78035241580187</v>
      </c>
      <c r="AP35" s="172">
        <v>2.8690000000000002</v>
      </c>
      <c r="AQ35" s="173">
        <v>0.37</v>
      </c>
      <c r="AR35" s="171">
        <f>SQRT(AS35^2+AT35^2)*1000/(1.73*AS12)</f>
        <v>165.27458605853209</v>
      </c>
      <c r="AS35" s="172">
        <v>2.9470000000000001</v>
      </c>
      <c r="AT35" s="173">
        <v>0.39700000000000002</v>
      </c>
      <c r="AU35" s="171">
        <f>SQRT(AV35^2+AW35^2)*1000/(1.73*AV12)</f>
        <v>170.98385371265715</v>
      </c>
      <c r="AV35" s="172">
        <v>3.0459999999999998</v>
      </c>
      <c r="AW35" s="173">
        <v>0.43099999999999999</v>
      </c>
      <c r="AX35" s="171">
        <f>SQRT(AY35^2+AZ35^2)*1000/(1.73*AY12)</f>
        <v>183.22535079048296</v>
      </c>
      <c r="AY35" s="172">
        <v>3.2549999999999999</v>
      </c>
      <c r="AZ35" s="173">
        <v>0.52200000000000002</v>
      </c>
      <c r="BA35" s="171">
        <f>SQRT(BB35^2+BC35^2)*1000/(1.73*BB12)</f>
        <v>180.60597625727144</v>
      </c>
      <c r="BB35" s="172">
        <v>3.2120000000000002</v>
      </c>
      <c r="BC35" s="173">
        <v>0.49199999999999999</v>
      </c>
      <c r="BD35" s="171">
        <f>SQRT(BE35^2+BF35^2)*1000/(1.73*BE12)</f>
        <v>174.75777456695187</v>
      </c>
      <c r="BE35" s="172">
        <v>3.1110000000000002</v>
      </c>
      <c r="BF35" s="173">
        <v>0.45600000000000002</v>
      </c>
      <c r="BG35" s="171">
        <f>SQRT(BH35^2+BI35^2)*1000/(1.73*BH12)</f>
        <v>167.27449965054922</v>
      </c>
      <c r="BH35" s="172">
        <v>2.9780000000000002</v>
      </c>
      <c r="BI35" s="173">
        <v>0.435</v>
      </c>
      <c r="BJ35" s="171">
        <f>SQRT(BK35^2+BL35^2)*1000/(1.73*BK12)</f>
        <v>162.5261114223843</v>
      </c>
      <c r="BK35" s="172">
        <v>2.895</v>
      </c>
      <c r="BL35" s="173">
        <v>0.41199999999999998</v>
      </c>
      <c r="BM35" s="171">
        <f>SQRT(BN35^2+BO35^2)*1000/(1.73*BN12)</f>
        <v>159.2247897282046</v>
      </c>
      <c r="BN35" s="172">
        <v>2.8359999999999999</v>
      </c>
      <c r="BO35" s="173">
        <v>0.40500000000000003</v>
      </c>
      <c r="BP35" s="171">
        <f>SQRT(BQ35^2+BR35^2)*1000/(1.73*BQ12)</f>
        <v>154.16313474760804</v>
      </c>
      <c r="BQ35" s="172">
        <v>2.7450000000000001</v>
      </c>
      <c r="BR35" s="173">
        <v>0.39800000000000002</v>
      </c>
      <c r="BS35" s="171">
        <f>SQRT(BT35^2+BU35^2)*1000/(1.73*BT12)</f>
        <v>147.01104291978356</v>
      </c>
      <c r="BT35" s="172">
        <v>2.617</v>
      </c>
      <c r="BU35" s="173">
        <v>0.38400000000000001</v>
      </c>
      <c r="BV35" s="171">
        <f>SQRT(BW35^2+BX35^2)*1000/(1.73*BW12)</f>
        <v>140.45017896958134</v>
      </c>
      <c r="BW35" s="172">
        <v>2.4990000000000001</v>
      </c>
      <c r="BX35" s="173">
        <v>0.375</v>
      </c>
      <c r="BY35" s="171">
        <f>SQRT(BZ35^2+CA35^2)*1000/(1.73*BZ12)</f>
        <v>137.46282153392372</v>
      </c>
      <c r="BZ35" s="172">
        <v>2.4460000000000002</v>
      </c>
      <c r="CA35" s="173">
        <v>0.36599999999999999</v>
      </c>
    </row>
    <row r="36" spans="1:79">
      <c r="A36" s="164">
        <v>10</v>
      </c>
      <c r="B36" s="174" t="s">
        <v>43</v>
      </c>
      <c r="C36" s="166"/>
      <c r="D36" s="157"/>
      <c r="E36" s="158"/>
      <c r="F36" s="159"/>
      <c r="G36" s="160"/>
      <c r="H36" s="171">
        <f>SQRT(I36^2+J36^2)*1000/(1.73*I18)</f>
        <v>147.89564074702474</v>
      </c>
      <c r="I36" s="172">
        <v>2.6469999999999998</v>
      </c>
      <c r="J36" s="173">
        <v>0.27200000000000002</v>
      </c>
      <c r="K36" s="171">
        <f>SQRT(L36^2+M36^2)*1000/(1.73*L18)</f>
        <v>146.8996204946871</v>
      </c>
      <c r="L36" s="172">
        <v>2.63</v>
      </c>
      <c r="M36" s="173">
        <v>0.26200000000000001</v>
      </c>
      <c r="N36" s="171">
        <f>SQRT(O36^2+P36^2)*1000/(1.73*O18)</f>
        <v>147.46925601801155</v>
      </c>
      <c r="O36" s="172">
        <v>2.64</v>
      </c>
      <c r="P36" s="173">
        <v>0.26500000000000001</v>
      </c>
      <c r="Q36" s="171">
        <f>SQRT(R36^2+S36^2)*1000/(1.73*R18)</f>
        <v>147.2649566767748</v>
      </c>
      <c r="R36" s="172">
        <v>2.637</v>
      </c>
      <c r="S36" s="173">
        <v>0.25800000000000001</v>
      </c>
      <c r="T36" s="171">
        <f>SQRT(U36^2+V36^2)*1000/(1.73*U18)</f>
        <v>158.6740144987094</v>
      </c>
      <c r="U36" s="172">
        <v>2.8410000000000002</v>
      </c>
      <c r="V36" s="173">
        <v>0.28100000000000003</v>
      </c>
      <c r="W36" s="171">
        <f>SQRT(X36^2+Y36^2)*1000/(1.73*X18)</f>
        <v>161.5221966480149</v>
      </c>
      <c r="X36" s="172">
        <v>2.8919999999999999</v>
      </c>
      <c r="Y36" s="173">
        <v>0.28599999999999998</v>
      </c>
      <c r="Z36" s="171">
        <f>SQRT(AA36^2+AB36^2)*1000/(1.73*AA18)</f>
        <v>164.52711124698178</v>
      </c>
      <c r="AA36" s="172">
        <v>2.944</v>
      </c>
      <c r="AB36" s="173">
        <v>0.309</v>
      </c>
      <c r="AC36" s="171">
        <f>SQRT(AD36^2+AE36^2)*1000/(1.73*AD18)</f>
        <v>166.77221061287926</v>
      </c>
      <c r="AD36" s="172">
        <v>2.9870000000000001</v>
      </c>
      <c r="AE36" s="173">
        <v>0.28499999999999998</v>
      </c>
      <c r="AF36" s="171">
        <f>SQRT(AG36^2+AH36^2)*1000/(1.73*AG18)</f>
        <v>165.17070561873362</v>
      </c>
      <c r="AG36" s="172">
        <v>2.9590000000000001</v>
      </c>
      <c r="AH36" s="173">
        <v>0.27500000000000002</v>
      </c>
      <c r="AI36" s="171">
        <f>SQRT(AJ36^2+AK36^2)*1000/(1.73*AJ18)</f>
        <v>170.12362477967491</v>
      </c>
      <c r="AJ36" s="172">
        <v>3.0470000000000002</v>
      </c>
      <c r="AK36" s="173">
        <v>0.29099999999999998</v>
      </c>
      <c r="AL36" s="171">
        <f>SQRT(AM36^2+AN36^2)*1000/(1.73*AM18)</f>
        <v>168.214740901927</v>
      </c>
      <c r="AM36" s="172">
        <v>3.0139999999999998</v>
      </c>
      <c r="AN36" s="173">
        <v>0.27500000000000002</v>
      </c>
      <c r="AO36" s="171">
        <f>SQRT(AP36^2+AQ36^2)*1000/(1.73*AP18)</f>
        <v>165.95059731256899</v>
      </c>
      <c r="AP36" s="172">
        <v>2.9740000000000002</v>
      </c>
      <c r="AQ36" s="173">
        <v>0.26500000000000001</v>
      </c>
      <c r="AR36" s="171">
        <f>SQRT(AS36^2+AT36^2)*1000/(1.73*AS18)</f>
        <v>168.72984533522342</v>
      </c>
      <c r="AS36" s="172">
        <v>3.0219999999999998</v>
      </c>
      <c r="AT36" s="173">
        <v>0.28899999999999998</v>
      </c>
      <c r="AU36" s="171">
        <f>SQRT(AV36^2+AW36^2)*1000/(1.73*AV18)</f>
        <v>175.74649804860422</v>
      </c>
      <c r="AV36" s="172">
        <v>3.1459999999999999</v>
      </c>
      <c r="AW36" s="173">
        <v>0.318</v>
      </c>
      <c r="AX36" s="171">
        <f>SQRT(AY36^2+AZ36^2)*1000/(1.73*AY18)</f>
        <v>185.60817208517946</v>
      </c>
      <c r="AY36" s="172">
        <v>3.3180000000000001</v>
      </c>
      <c r="AZ36" s="173">
        <v>0.378</v>
      </c>
      <c r="BA36" s="171">
        <f>SQRT(BB36^2+BC36^2)*1000/(1.73*BB18)</f>
        <v>182.80927286466724</v>
      </c>
      <c r="BB36" s="172">
        <v>3.2679999999999998</v>
      </c>
      <c r="BC36" s="173">
        <v>0.372</v>
      </c>
      <c r="BD36" s="171">
        <f>SQRT(BE36^2+BF36^2)*1000/(1.73*BE18)</f>
        <v>182.60733654304181</v>
      </c>
      <c r="BE36" s="172">
        <v>3.2639999999999998</v>
      </c>
      <c r="BF36" s="173">
        <v>0.375</v>
      </c>
      <c r="BG36" s="171">
        <f>SQRT(BH36^2+BI36^2)*1000/(1.73*BH18)</f>
        <v>178.61721383691821</v>
      </c>
      <c r="BH36" s="172">
        <v>3.1930000000000001</v>
      </c>
      <c r="BI36" s="173">
        <v>0.36399999999999999</v>
      </c>
      <c r="BJ36" s="171">
        <f>SQRT(BK36^2+BL36^2)*1000/(1.73*BK18)</f>
        <v>177.03299816857051</v>
      </c>
      <c r="BK36" s="172">
        <v>3.1659999999999999</v>
      </c>
      <c r="BL36" s="173">
        <v>0.34899999999999998</v>
      </c>
      <c r="BM36" s="171">
        <f>SQRT(BN36^2+BO36^2)*1000/(1.73*BN18)</f>
        <v>174.13082800201465</v>
      </c>
      <c r="BN36" s="172">
        <v>3.1150000000000002</v>
      </c>
      <c r="BO36" s="173">
        <v>0.33500000000000002</v>
      </c>
      <c r="BP36" s="171">
        <f>SQRT(BQ36^2+BR36^2)*1000/(1.73*BQ18)</f>
        <v>175.00913521702614</v>
      </c>
      <c r="BQ36" s="172">
        <v>3.1309999999999998</v>
      </c>
      <c r="BR36" s="173">
        <v>0.33400000000000002</v>
      </c>
      <c r="BS36" s="171">
        <f>SQRT(BT36^2+BU36^2)*1000/(1.73*BT18)</f>
        <v>169.85389557837726</v>
      </c>
      <c r="BT36" s="172">
        <v>3.0390000000000001</v>
      </c>
      <c r="BU36" s="173">
        <v>0.32200000000000001</v>
      </c>
      <c r="BV36" s="171">
        <f>SQRT(BW36^2+BX36^2)*1000/(1.73*BW18)</f>
        <v>163.65441534999687</v>
      </c>
      <c r="BW36" s="172">
        <v>2.9279999999999999</v>
      </c>
      <c r="BX36" s="173">
        <v>0.311</v>
      </c>
      <c r="BY36" s="171">
        <f>SQRT(BZ36^2+CA36^2)*1000/(1.73*BZ18)</f>
        <v>163.56752424692709</v>
      </c>
      <c r="BZ36" s="172">
        <v>2.9260000000000002</v>
      </c>
      <c r="CA36" s="173">
        <v>0.315</v>
      </c>
    </row>
    <row r="37" spans="1:79">
      <c r="A37" s="164">
        <v>11</v>
      </c>
      <c r="B37" s="174" t="s">
        <v>44</v>
      </c>
      <c r="C37" s="166"/>
      <c r="D37" s="177"/>
      <c r="E37" s="178"/>
      <c r="F37" s="162"/>
      <c r="G37" s="179"/>
      <c r="H37" s="171">
        <f>SQRT(I37^2+J37^2)*1000/(1.73*I12)</f>
        <v>32.504948579754171</v>
      </c>
      <c r="I37" s="172">
        <v>0.57999999999999996</v>
      </c>
      <c r="J37" s="173">
        <v>7.4999999999999997E-2</v>
      </c>
      <c r="K37" s="171">
        <f>SQRT(L37^2+M37^2)*1000/(1.73*L12)</f>
        <v>32.064028706814739</v>
      </c>
      <c r="L37" s="172">
        <v>0.57199999999999995</v>
      </c>
      <c r="M37" s="173">
        <v>7.4999999999999997E-2</v>
      </c>
      <c r="N37" s="171">
        <f>SQRT(O37^2+P37^2)*1000/(1.73*O12)</f>
        <v>31.615934577108444</v>
      </c>
      <c r="O37" s="172">
        <v>0.56399999999999995</v>
      </c>
      <c r="P37" s="173">
        <v>7.3999999999999996E-2</v>
      </c>
      <c r="Q37" s="171">
        <f>SQRT(R37^2+S37^2)*1000/(1.73*R12)</f>
        <v>33.545667130822139</v>
      </c>
      <c r="R37" s="172">
        <v>0.59899999999999998</v>
      </c>
      <c r="S37" s="173">
        <v>7.3999999999999996E-2</v>
      </c>
      <c r="T37" s="171">
        <f>SQRT(U37^2+V37^2)*1000/(1.73*U12)</f>
        <v>39.509901767487158</v>
      </c>
      <c r="U37" s="172">
        <v>0.70699999999999996</v>
      </c>
      <c r="V37" s="173">
        <v>7.3999999999999996E-2</v>
      </c>
      <c r="W37" s="171">
        <f>SQRT(X37^2+Y37^2)*1000/(1.73*X12)</f>
        <v>43.862156304229181</v>
      </c>
      <c r="X37" s="172">
        <v>0.78500000000000003</v>
      </c>
      <c r="Y37" s="173">
        <v>8.1000000000000003E-2</v>
      </c>
      <c r="Z37" s="171">
        <f>SQRT(AA37^2+AB37^2)*1000/(1.73*AA12)</f>
        <v>46.705542861677635</v>
      </c>
      <c r="AA37" s="172">
        <v>0.83199999999999996</v>
      </c>
      <c r="AB37" s="173">
        <v>0.11799999999999999</v>
      </c>
      <c r="AC37" s="171">
        <f>SQRT(AD37^2+AE37^2)*1000/(1.73*AD12)</f>
        <v>44.335107438254113</v>
      </c>
      <c r="AD37" s="172">
        <v>0.79200000000000004</v>
      </c>
      <c r="AE37" s="173">
        <v>9.5000000000000001E-2</v>
      </c>
      <c r="AF37" s="171">
        <f>SQRT(AG37^2+AH37^2)*1000/(1.73*AG12)</f>
        <v>43.903795256576039</v>
      </c>
      <c r="AG37" s="172">
        <v>0.78500000000000003</v>
      </c>
      <c r="AH37" s="173">
        <v>8.7999999999999995E-2</v>
      </c>
      <c r="AI37" s="171">
        <f>SQRT(AJ37^2+AK37^2)*1000/(1.73*AJ12)</f>
        <v>45.229662133927569</v>
      </c>
      <c r="AJ37" s="172">
        <v>0.80900000000000005</v>
      </c>
      <c r="AK37" s="173">
        <v>8.7999999999999995E-2</v>
      </c>
      <c r="AL37" s="171">
        <f>SQRT(AM37^2+AN37^2)*1000/(1.73*AM12)</f>
        <v>43.591508036661516</v>
      </c>
      <c r="AM37" s="172">
        <v>0.78200000000000003</v>
      </c>
      <c r="AN37" s="173">
        <v>0.06</v>
      </c>
      <c r="AO37" s="171">
        <f>SQRT(AP37^2+AQ37^2)*1000/(1.73*AP12)</f>
        <v>43.940790156553149</v>
      </c>
      <c r="AP37" s="172">
        <v>0.78600000000000003</v>
      </c>
      <c r="AQ37" s="173">
        <v>8.5000000000000006E-2</v>
      </c>
      <c r="AR37" s="171">
        <f>SQRT(AS37^2+AT37^2)*1000/(1.73*AS12)</f>
        <v>44.79992894464575</v>
      </c>
      <c r="AS37" s="172">
        <v>0.80100000000000005</v>
      </c>
      <c r="AT37" s="173">
        <v>0.09</v>
      </c>
      <c r="AU37" s="171">
        <f>SQRT(AV37^2+AW37^2)*1000/(1.73*AV12)</f>
        <v>44.813442025264287</v>
      </c>
      <c r="AV37" s="172">
        <v>0.80200000000000005</v>
      </c>
      <c r="AW37" s="173">
        <v>8.3000000000000004E-2</v>
      </c>
      <c r="AX37" s="171">
        <f>SQRT(AY37^2+AZ37^2)*1000/(1.73*AY12)</f>
        <v>50.167056051791754</v>
      </c>
      <c r="AY37" s="172">
        <v>0.89600000000000002</v>
      </c>
      <c r="AZ37" s="173">
        <v>0.109</v>
      </c>
      <c r="BA37" s="171">
        <f>SQRT(BB37^2+BC37^2)*1000/(1.73*BB12)</f>
        <v>49.465336641920786</v>
      </c>
      <c r="BB37" s="172">
        <v>0.88400000000000001</v>
      </c>
      <c r="BC37" s="173">
        <v>0.10299999999999999</v>
      </c>
      <c r="BD37" s="171">
        <f>SQRT(BE37^2+BF37^2)*1000/(1.73*BE12)</f>
        <v>51.318519552620252</v>
      </c>
      <c r="BE37" s="172">
        <v>0.91800000000000004</v>
      </c>
      <c r="BF37" s="173">
        <v>9.9000000000000005E-2</v>
      </c>
      <c r="BG37" s="171">
        <f>SQRT(BH37^2+BI37^2)*1000/(1.73*BH12)</f>
        <v>51.633461298076305</v>
      </c>
      <c r="BH37" s="172">
        <v>0.92500000000000004</v>
      </c>
      <c r="BI37" s="173">
        <v>8.5999999999999993E-2</v>
      </c>
      <c r="BJ37" s="171">
        <f>SQRT(BK37^2+BL37^2)*1000/(1.73*BK12)</f>
        <v>51.035692247937611</v>
      </c>
      <c r="BK37" s="172">
        <v>0.91500000000000004</v>
      </c>
      <c r="BL37" s="173">
        <v>7.6999999999999999E-2</v>
      </c>
      <c r="BM37" s="171">
        <f>SQRT(BN37^2+BO37^2)*1000/(1.73*BN12)</f>
        <v>49.615522140033413</v>
      </c>
      <c r="BN37" s="172">
        <v>0.88900000000000001</v>
      </c>
      <c r="BO37" s="173">
        <v>8.1000000000000003E-2</v>
      </c>
      <c r="BP37" s="171">
        <f>SQRT(BQ37^2+BR37^2)*1000/(1.73*BQ12)</f>
        <v>45.942319767416585</v>
      </c>
      <c r="BQ37" s="172">
        <v>0.82299999999999995</v>
      </c>
      <c r="BR37" s="173">
        <v>7.6999999999999999E-2</v>
      </c>
      <c r="BS37" s="171">
        <f>SQRT(BT37^2+BU37^2)*1000/(1.73*BT12)</f>
        <v>41.21841068752051</v>
      </c>
      <c r="BT37" s="172">
        <v>0.73799999999999999</v>
      </c>
      <c r="BU37" s="173">
        <v>7.2999999999999995E-2</v>
      </c>
      <c r="BV37" s="171">
        <f>SQRT(BW37^2+BX37^2)*1000/(1.73*BW12)</f>
        <v>36.910355058209205</v>
      </c>
      <c r="BW37" s="172">
        <v>0.66100000000000003</v>
      </c>
      <c r="BX37" s="173">
        <v>6.4000000000000001E-2</v>
      </c>
      <c r="BY37" s="171">
        <f>SQRT(BZ37^2+CA37^2)*1000/(1.73*BZ12)</f>
        <v>34.194508679474829</v>
      </c>
      <c r="BZ37" s="172">
        <v>0.61099999999999999</v>
      </c>
      <c r="CA37" s="173">
        <v>7.1999999999999995E-2</v>
      </c>
    </row>
    <row r="38" spans="1:79">
      <c r="A38" s="164">
        <v>12</v>
      </c>
      <c r="B38" s="174" t="s">
        <v>45</v>
      </c>
      <c r="C38" s="166"/>
      <c r="D38" s="177"/>
      <c r="E38" s="178"/>
      <c r="F38" s="162"/>
      <c r="G38" s="179"/>
      <c r="H38" s="171">
        <f>SQRT(I38^2+J38^2)*1000/(1.73*I18)</f>
        <v>25.320513566083452</v>
      </c>
      <c r="I38" s="172">
        <v>0.45</v>
      </c>
      <c r="J38" s="173">
        <v>7.0999999999999994E-2</v>
      </c>
      <c r="K38" s="171">
        <f>SQRT(L38^2+M38^2)*1000/(1.73*L18)</f>
        <v>24.635788651047044</v>
      </c>
      <c r="L38" s="172">
        <v>0.438</v>
      </c>
      <c r="M38" s="173">
        <v>6.8000000000000005E-2</v>
      </c>
      <c r="N38" s="171">
        <f>SQRT(O38^2+P38^2)*1000/(1.73*O18)</f>
        <v>24.890276734781203</v>
      </c>
      <c r="O38" s="172">
        <v>0.442</v>
      </c>
      <c r="P38" s="173">
        <v>7.1999999999999995E-2</v>
      </c>
      <c r="Q38" s="171">
        <f>SQRT(R38^2+S38^2)*1000/(1.73*R18)</f>
        <v>25.933119384199049</v>
      </c>
      <c r="R38" s="172">
        <v>0.46100000000000002</v>
      </c>
      <c r="S38" s="173">
        <v>7.1999999999999995E-2</v>
      </c>
      <c r="T38" s="171">
        <f>SQRT(U38^2+V38^2)*1000/(1.73*U18)</f>
        <v>28.57198289465715</v>
      </c>
      <c r="U38" s="172">
        <v>0.50900000000000001</v>
      </c>
      <c r="V38" s="173">
        <v>7.1999999999999995E-2</v>
      </c>
      <c r="W38" s="171">
        <f>SQRT(X38^2+Y38^2)*1000/(1.73*X18)</f>
        <v>32.870119406738034</v>
      </c>
      <c r="X38" s="172">
        <v>0.58699999999999997</v>
      </c>
      <c r="Y38" s="173">
        <v>7.1999999999999995E-2</v>
      </c>
      <c r="Z38" s="171">
        <f>SQRT(AA38^2+AB38^2)*1000/(1.73*AA18)</f>
        <v>32.795649124716917</v>
      </c>
      <c r="AA38" s="172">
        <v>0.58099999999999996</v>
      </c>
      <c r="AB38" s="173">
        <v>0.10299999999999999</v>
      </c>
      <c r="AC38" s="171">
        <f>SQRT(AD38^2+AE38^2)*1000/(1.73*AD18)</f>
        <v>29.869980648257783</v>
      </c>
      <c r="AD38" s="172">
        <v>0.53</v>
      </c>
      <c r="AE38" s="173">
        <v>8.8999999999999996E-2</v>
      </c>
      <c r="AF38" s="171">
        <f>SQRT(AG38^2+AH38^2)*1000/(1.73*AG18)</f>
        <v>29.250269165053929</v>
      </c>
      <c r="AG38" s="172">
        <v>0.52</v>
      </c>
      <c r="AH38" s="173">
        <v>8.1000000000000003E-2</v>
      </c>
      <c r="AI38" s="171">
        <f>SQRT(AJ38^2+AK38^2)*1000/(1.73*AJ18)</f>
        <v>28.799906983579351</v>
      </c>
      <c r="AJ38" s="172">
        <v>0.51300000000000001</v>
      </c>
      <c r="AK38" s="173">
        <v>7.2999999999999995E-2</v>
      </c>
      <c r="AL38" s="171">
        <f>SQRT(AM38^2+AN38^2)*1000/(1.73*AM18)</f>
        <v>28.273748754680021</v>
      </c>
      <c r="AM38" s="172">
        <v>0.504</v>
      </c>
      <c r="AN38" s="173">
        <v>6.9000000000000006E-2</v>
      </c>
      <c r="AO38" s="171">
        <f>SQRT(AP38^2+AQ38^2)*1000/(1.73*AP18)</f>
        <v>30.667663299649384</v>
      </c>
      <c r="AP38" s="172">
        <v>0.54300000000000004</v>
      </c>
      <c r="AQ38" s="173">
        <v>9.8000000000000004E-2</v>
      </c>
      <c r="AR38" s="171">
        <f>SQRT(AS38^2+AT38^2)*1000/(1.73*AS18)</f>
        <v>29.577576170016318</v>
      </c>
      <c r="AS38" s="172">
        <v>0.52500000000000002</v>
      </c>
      <c r="AT38" s="173">
        <v>8.6999999999999994E-2</v>
      </c>
      <c r="AU38" s="171">
        <f>SQRT(AV38^2+AW38^2)*1000/(1.73*AV18)</f>
        <v>29.85177311021198</v>
      </c>
      <c r="AV38" s="172">
        <v>0.53</v>
      </c>
      <c r="AW38" s="173">
        <v>8.6999999999999994E-2</v>
      </c>
      <c r="AX38" s="171">
        <f>SQRT(AY38^2+AZ38^2)*1000/(1.73*AY18)</f>
        <v>33.050397392882402</v>
      </c>
      <c r="AY38" s="172">
        <v>0.58399999999999996</v>
      </c>
      <c r="AZ38" s="173">
        <v>0.112</v>
      </c>
      <c r="BA38" s="171">
        <f>SQRT(BB38^2+BC38^2)*1000/(1.73*BB18)</f>
        <v>33.46891577889437</v>
      </c>
      <c r="BB38" s="172">
        <v>0.59599999999999997</v>
      </c>
      <c r="BC38" s="173">
        <v>8.5999999999999993E-2</v>
      </c>
      <c r="BD38" s="171">
        <f>SQRT(BE38^2+BF38^2)*1000/(1.73*BE18)</f>
        <v>34.75259794475847</v>
      </c>
      <c r="BE38" s="172">
        <v>0.62</v>
      </c>
      <c r="BF38" s="173">
        <v>8.1000000000000003E-2</v>
      </c>
      <c r="BG38" s="171">
        <f>SQRT(BH38^2+BI38^2)*1000/(1.73*BH18)</f>
        <v>36.188595722094497</v>
      </c>
      <c r="BH38" s="172">
        <v>0.64700000000000002</v>
      </c>
      <c r="BI38" s="173">
        <v>7.2999999999999995E-2</v>
      </c>
      <c r="BJ38" s="171">
        <f>SQRT(BK38^2+BL38^2)*1000/(1.73*BK18)</f>
        <v>35.980394125821277</v>
      </c>
      <c r="BK38" s="172">
        <v>0.64300000000000002</v>
      </c>
      <c r="BL38" s="173">
        <v>7.4999999999999997E-2</v>
      </c>
      <c r="BM38" s="171">
        <f>SQRT(BN38^2+BO38^2)*1000/(1.73*BN18)</f>
        <v>36.071929929909516</v>
      </c>
      <c r="BN38" s="172">
        <v>0.64500000000000002</v>
      </c>
      <c r="BO38" s="173">
        <v>7.1999999999999995E-2</v>
      </c>
      <c r="BP38" s="171">
        <f>SQRT(BQ38^2+BR38^2)*1000/(1.73*BQ18)</f>
        <v>33.733599509579889</v>
      </c>
      <c r="BQ38" s="172">
        <v>0.60299999999999998</v>
      </c>
      <c r="BR38" s="173">
        <v>6.9000000000000006E-2</v>
      </c>
      <c r="BS38" s="171">
        <f>SQRT(BT38^2+BU38^2)*1000/(1.73*BT18)</f>
        <v>32.084254490945263</v>
      </c>
      <c r="BT38" s="172">
        <v>0.57299999999999995</v>
      </c>
      <c r="BU38" s="173">
        <v>7.0000000000000007E-2</v>
      </c>
      <c r="BV38" s="171">
        <f>SQRT(BW38^2+BX38^2)*1000/(1.73*BW18)</f>
        <v>29.155063867308044</v>
      </c>
      <c r="BW38" s="172">
        <v>0.52</v>
      </c>
      <c r="BX38" s="173">
        <v>6.9000000000000006E-2</v>
      </c>
      <c r="BY38" s="171">
        <f>SQRT(BZ38^2+CA38^2)*1000/(1.73*BZ18)</f>
        <v>27.110007906248249</v>
      </c>
      <c r="BZ38" s="172">
        <v>0.48299999999999998</v>
      </c>
      <c r="CA38" s="173">
        <v>6.8000000000000005E-2</v>
      </c>
    </row>
    <row r="39" spans="1:79">
      <c r="A39" s="164">
        <v>13</v>
      </c>
      <c r="B39" s="174" t="s">
        <v>46</v>
      </c>
      <c r="C39" s="166"/>
      <c r="D39" s="177"/>
      <c r="E39" s="178"/>
      <c r="F39" s="162"/>
      <c r="G39" s="179"/>
      <c r="H39" s="180">
        <f>SQRT(I39^2+J39^2)*1000/(1.73*I12)</f>
        <v>0</v>
      </c>
      <c r="I39" s="172">
        <v>0</v>
      </c>
      <c r="J39" s="173">
        <v>0</v>
      </c>
      <c r="K39" s="180">
        <f>SQRT(L39^2+M39^2)*1000/(1.73*L12)</f>
        <v>0</v>
      </c>
      <c r="L39" s="172">
        <v>0</v>
      </c>
      <c r="M39" s="173">
        <v>0</v>
      </c>
      <c r="N39" s="180">
        <f>SQRT(O39^2+P39^2)*1000/(1.73*O12)</f>
        <v>0</v>
      </c>
      <c r="O39" s="172">
        <v>0</v>
      </c>
      <c r="P39" s="173">
        <v>0</v>
      </c>
      <c r="Q39" s="180">
        <f>SQRT(R39^2+S39^2)*1000/(1.73*R12)</f>
        <v>0</v>
      </c>
      <c r="R39" s="172">
        <v>0</v>
      </c>
      <c r="S39" s="173">
        <v>0</v>
      </c>
      <c r="T39" s="180">
        <f>SQRT(U39^2+V39^2)*1000/(1.73*U12)</f>
        <v>0</v>
      </c>
      <c r="U39" s="172">
        <v>0</v>
      </c>
      <c r="V39" s="173">
        <v>0</v>
      </c>
      <c r="W39" s="180">
        <f>SQRT(X39^2+Y39^2)*1000/(1.73*X12)</f>
        <v>0</v>
      </c>
      <c r="X39" s="172">
        <v>0</v>
      </c>
      <c r="Y39" s="173">
        <v>0</v>
      </c>
      <c r="Z39" s="180">
        <f>SQRT(AA39^2+AB39^2)*1000/(1.73*AA12)</f>
        <v>0</v>
      </c>
      <c r="AA39" s="172">
        <v>0</v>
      </c>
      <c r="AB39" s="173">
        <v>0</v>
      </c>
      <c r="AC39" s="180">
        <f>SQRT(AD39^2+AE39^2)*1000/(1.73*AD12)</f>
        <v>0</v>
      </c>
      <c r="AD39" s="172">
        <v>0</v>
      </c>
      <c r="AE39" s="173">
        <v>0</v>
      </c>
      <c r="AF39" s="180">
        <f>SQRT(AG39^2+AH39^2)*1000/(1.73*AG12)</f>
        <v>0</v>
      </c>
      <c r="AG39" s="172">
        <v>0</v>
      </c>
      <c r="AH39" s="173">
        <v>0</v>
      </c>
      <c r="AI39" s="180">
        <f>SQRT(AJ39^2+AK39^2)*1000/(1.73*AJ12)</f>
        <v>0</v>
      </c>
      <c r="AJ39" s="172">
        <v>0</v>
      </c>
      <c r="AK39" s="173">
        <v>0</v>
      </c>
      <c r="AL39" s="180">
        <f>SQRT(AM39^2+AN39^2)*1000/(1.73*AM12)</f>
        <v>0</v>
      </c>
      <c r="AM39" s="172">
        <v>0</v>
      </c>
      <c r="AN39" s="173">
        <v>0</v>
      </c>
      <c r="AO39" s="180">
        <f>SQRT(AP39^2+AQ39^2)*1000/(1.73*AP12)</f>
        <v>0</v>
      </c>
      <c r="AP39" s="172">
        <v>0</v>
      </c>
      <c r="AQ39" s="173">
        <v>0</v>
      </c>
      <c r="AR39" s="180">
        <f>SQRT(AS39^2+AT39^2)*1000/(1.73*AS12)</f>
        <v>0</v>
      </c>
      <c r="AS39" s="172">
        <v>0</v>
      </c>
      <c r="AT39" s="173">
        <v>0</v>
      </c>
      <c r="AU39" s="180">
        <f>SQRT(AV39^2+AW39^2)*1000/(1.73*AV12)</f>
        <v>0</v>
      </c>
      <c r="AV39" s="172">
        <v>0</v>
      </c>
      <c r="AW39" s="173">
        <v>0</v>
      </c>
      <c r="AX39" s="180">
        <f>SQRT(AY39^2+AZ39^2)*1000/(1.73*AY12)</f>
        <v>0</v>
      </c>
      <c r="AY39" s="172">
        <v>0</v>
      </c>
      <c r="AZ39" s="173">
        <v>0</v>
      </c>
      <c r="BA39" s="180">
        <f>SQRT(BB39^2+BC39^2)*1000/(1.73*BB12)</f>
        <v>0</v>
      </c>
      <c r="BB39" s="172">
        <v>0</v>
      </c>
      <c r="BC39" s="173">
        <v>0</v>
      </c>
      <c r="BD39" s="180">
        <f>SQRT(BE39^2+BF39^2)*1000/(1.73*BE12)</f>
        <v>0</v>
      </c>
      <c r="BE39" s="172">
        <v>0</v>
      </c>
      <c r="BF39" s="173">
        <v>0</v>
      </c>
      <c r="BG39" s="180">
        <f>SQRT(BH39^2+BI39^2)*1000/(1.73*BH12)</f>
        <v>0</v>
      </c>
      <c r="BH39" s="172">
        <v>0</v>
      </c>
      <c r="BI39" s="173">
        <v>0</v>
      </c>
      <c r="BJ39" s="180">
        <f>SQRT(BK39^2+BL39^2)*1000/(1.73*BK12)</f>
        <v>0</v>
      </c>
      <c r="BK39" s="172">
        <v>0</v>
      </c>
      <c r="BL39" s="173">
        <v>0</v>
      </c>
      <c r="BM39" s="180">
        <f>SQRT(BN39^2+BO39^2)*1000/(1.73*BN12)</f>
        <v>0</v>
      </c>
      <c r="BN39" s="172">
        <v>0</v>
      </c>
      <c r="BO39" s="173">
        <v>0</v>
      </c>
      <c r="BP39" s="180">
        <f>SQRT(BQ39^2+BR39^2)*1000/(1.73*BQ12)</f>
        <v>0</v>
      </c>
      <c r="BQ39" s="172">
        <v>0</v>
      </c>
      <c r="BR39" s="173">
        <v>0</v>
      </c>
      <c r="BS39" s="180">
        <f>SQRT(BT39^2+BU39^2)*1000/(1.73*BT12)</f>
        <v>0</v>
      </c>
      <c r="BT39" s="172">
        <v>0</v>
      </c>
      <c r="BU39" s="173">
        <v>0</v>
      </c>
      <c r="BV39" s="180">
        <f>SQRT(BW39^2+BX39^2)*1000/(1.73*BW12)</f>
        <v>0</v>
      </c>
      <c r="BW39" s="172">
        <v>0</v>
      </c>
      <c r="BX39" s="173">
        <v>0</v>
      </c>
      <c r="BY39" s="180">
        <f>SQRT(BZ39^2+CA39^2)*1000/(1.73*BZ12)</f>
        <v>0</v>
      </c>
      <c r="BZ39" s="172">
        <v>0</v>
      </c>
      <c r="CA39" s="173">
        <v>0</v>
      </c>
    </row>
    <row r="40" spans="1:79">
      <c r="A40" s="164">
        <v>14</v>
      </c>
      <c r="B40" s="174" t="s">
        <v>47</v>
      </c>
      <c r="C40" s="181"/>
      <c r="D40" s="177"/>
      <c r="E40" s="178"/>
      <c r="F40" s="162"/>
      <c r="G40" s="179"/>
      <c r="H40" s="180">
        <f>SQRT(I40^2+J40^2)*1000/(1.73*I18)</f>
        <v>0</v>
      </c>
      <c r="I40" s="172">
        <v>0</v>
      </c>
      <c r="J40" s="173">
        <v>0</v>
      </c>
      <c r="K40" s="180">
        <f>SQRT(L40^2+M40^2)*1000/(1.73*L18)</f>
        <v>0</v>
      </c>
      <c r="L40" s="172">
        <v>0</v>
      </c>
      <c r="M40" s="173">
        <v>0</v>
      </c>
      <c r="N40" s="180">
        <f>SQRT(O40^2+P40^2)*1000/(1.73*O18)</f>
        <v>0</v>
      </c>
      <c r="O40" s="172">
        <v>0</v>
      </c>
      <c r="P40" s="173">
        <v>0</v>
      </c>
      <c r="Q40" s="180">
        <f>SQRT(R40^2+S40^2)*1000/(1.73*R18)</f>
        <v>0</v>
      </c>
      <c r="R40" s="172">
        <v>0</v>
      </c>
      <c r="S40" s="173">
        <v>0</v>
      </c>
      <c r="T40" s="180">
        <f>SQRT(U40^2+V40^2)*1000/(1.73*U18)</f>
        <v>0</v>
      </c>
      <c r="U40" s="172">
        <v>0</v>
      </c>
      <c r="V40" s="173">
        <v>0</v>
      </c>
      <c r="W40" s="180">
        <f>SQRT(X40^2+Y40^2)*1000/(1.73*X18)</f>
        <v>0</v>
      </c>
      <c r="X40" s="172">
        <v>0</v>
      </c>
      <c r="Y40" s="173">
        <v>0</v>
      </c>
      <c r="Z40" s="180">
        <f>SQRT(AA40^2+AB40^2)*1000/(1.73*AA18)</f>
        <v>0</v>
      </c>
      <c r="AA40" s="172">
        <v>0</v>
      </c>
      <c r="AB40" s="173">
        <v>0</v>
      </c>
      <c r="AC40" s="180">
        <f>SQRT(AD40^2+AE40^2)*1000/(1.73*AD18)</f>
        <v>0</v>
      </c>
      <c r="AD40" s="172">
        <v>0</v>
      </c>
      <c r="AE40" s="173">
        <v>0</v>
      </c>
      <c r="AF40" s="180">
        <f>SQRT(AG40^2+AH40^2)*1000/(1.73*AG18)</f>
        <v>0</v>
      </c>
      <c r="AG40" s="172">
        <v>0</v>
      </c>
      <c r="AH40" s="173">
        <v>0</v>
      </c>
      <c r="AI40" s="180">
        <f>SQRT(AJ40^2+AK40^2)*1000/(1.73*AJ18)</f>
        <v>0</v>
      </c>
      <c r="AJ40" s="172">
        <v>0</v>
      </c>
      <c r="AK40" s="173">
        <v>0</v>
      </c>
      <c r="AL40" s="180">
        <f>SQRT(AM40^2+AN40^2)*1000/(1.73*AM18)</f>
        <v>0</v>
      </c>
      <c r="AM40" s="172">
        <v>0</v>
      </c>
      <c r="AN40" s="173">
        <v>0</v>
      </c>
      <c r="AO40" s="180">
        <f>SQRT(AP40^2+AQ40^2)*1000/(1.73*AP18)</f>
        <v>0</v>
      </c>
      <c r="AP40" s="172">
        <v>0</v>
      </c>
      <c r="AQ40" s="173">
        <v>0</v>
      </c>
      <c r="AR40" s="180">
        <f>SQRT(AS40^2+AT40^2)*1000/(1.73*AS18)</f>
        <v>0</v>
      </c>
      <c r="AS40" s="172">
        <v>0</v>
      </c>
      <c r="AT40" s="173">
        <v>0</v>
      </c>
      <c r="AU40" s="180">
        <f>SQRT(AV40^2+AW40^2)*1000/(1.73*AV18)</f>
        <v>0</v>
      </c>
      <c r="AV40" s="172">
        <v>0</v>
      </c>
      <c r="AW40" s="173">
        <v>0</v>
      </c>
      <c r="AX40" s="180">
        <f>SQRT(AY40^2+AZ40^2)*1000/(1.73*AY18)</f>
        <v>0</v>
      </c>
      <c r="AY40" s="172">
        <v>0</v>
      </c>
      <c r="AZ40" s="173">
        <v>0</v>
      </c>
      <c r="BA40" s="180">
        <f>SQRT(BB40^2+BC40^2)*1000/(1.73*BB18)</f>
        <v>0</v>
      </c>
      <c r="BB40" s="172">
        <v>0</v>
      </c>
      <c r="BC40" s="173">
        <v>0</v>
      </c>
      <c r="BD40" s="180">
        <f>SQRT(BE40^2+BF40^2)*1000/(1.73*BE18)</f>
        <v>0</v>
      </c>
      <c r="BE40" s="172">
        <v>0</v>
      </c>
      <c r="BF40" s="173">
        <v>0</v>
      </c>
      <c r="BG40" s="180">
        <f>SQRT(BH40^2+BI40^2)*1000/(1.73*BH18)</f>
        <v>0</v>
      </c>
      <c r="BH40" s="172">
        <v>0</v>
      </c>
      <c r="BI40" s="173">
        <v>0</v>
      </c>
      <c r="BJ40" s="180">
        <f>SQRT(BK40^2+BL40^2)*1000/(1.73*BK18)</f>
        <v>0</v>
      </c>
      <c r="BK40" s="172">
        <v>0</v>
      </c>
      <c r="BL40" s="173">
        <v>0</v>
      </c>
      <c r="BM40" s="180">
        <f>SQRT(BN40^2+BO40^2)*1000/(1.73*BN18)</f>
        <v>0</v>
      </c>
      <c r="BN40" s="172">
        <v>0</v>
      </c>
      <c r="BO40" s="173">
        <v>0</v>
      </c>
      <c r="BP40" s="180">
        <f>SQRT(BQ40^2+BR40^2)*1000/(1.73*BQ18)</f>
        <v>0</v>
      </c>
      <c r="BQ40" s="172">
        <v>0</v>
      </c>
      <c r="BR40" s="173">
        <v>0</v>
      </c>
      <c r="BS40" s="180">
        <f>SQRT(BT40^2+BU40^2)*1000/(1.73*BT18)</f>
        <v>0</v>
      </c>
      <c r="BT40" s="172">
        <v>0</v>
      </c>
      <c r="BU40" s="173">
        <v>0</v>
      </c>
      <c r="BV40" s="180">
        <f>SQRT(BW40^2+BX40^2)*1000/(1.73*BW18)</f>
        <v>0</v>
      </c>
      <c r="BW40" s="172">
        <v>0</v>
      </c>
      <c r="BX40" s="173">
        <v>0</v>
      </c>
      <c r="BY40" s="180">
        <f>SQRT(BZ40^2+CA40^2)*1000/(1.73*BZ18)</f>
        <v>0</v>
      </c>
      <c r="BZ40" s="172">
        <v>0</v>
      </c>
      <c r="CA40" s="173">
        <v>0</v>
      </c>
    </row>
    <row r="41" spans="1:79">
      <c r="A41" s="182">
        <v>15</v>
      </c>
      <c r="B41" s="183" t="s">
        <v>48</v>
      </c>
      <c r="C41" s="166"/>
      <c r="D41" s="184"/>
      <c r="E41" s="185"/>
      <c r="F41" s="172"/>
      <c r="G41" s="186"/>
      <c r="H41" s="180">
        <f>SQRT(I41^2+J41^2)*1000/(SQRT(3)*I12)</f>
        <v>1.6354556663775364</v>
      </c>
      <c r="I41" s="172">
        <v>2.946E-2</v>
      </c>
      <c r="J41" s="173">
        <v>0</v>
      </c>
      <c r="K41" s="180">
        <f>SQRT(L41^2+M41^2)*1000/(SQRT(3)*L12)</f>
        <v>1.6221321986270063</v>
      </c>
      <c r="L41" s="172">
        <v>2.9219999999999999E-2</v>
      </c>
      <c r="M41" s="173">
        <v>0</v>
      </c>
      <c r="N41" s="180">
        <f>SQRT(O41^2+P41^2)*1000/(SQRT(3)*O12)</f>
        <v>1.6188013316893739</v>
      </c>
      <c r="O41" s="172">
        <v>2.9159999999999998E-2</v>
      </c>
      <c r="P41" s="173">
        <v>0</v>
      </c>
      <c r="Q41" s="180">
        <f>SQRT(R41^2+S41^2)*1000/(SQRT(3)*R12)</f>
        <v>1.6188013316893739</v>
      </c>
      <c r="R41" s="172">
        <v>2.9159999999999998E-2</v>
      </c>
      <c r="S41" s="173">
        <v>0</v>
      </c>
      <c r="T41" s="180">
        <f>SQRT(U41^2+V41^2)*1000/(SQRT(3)*U12)</f>
        <v>1.6088087308764767</v>
      </c>
      <c r="U41" s="172">
        <v>2.8979999999999999E-2</v>
      </c>
      <c r="V41" s="173">
        <v>0</v>
      </c>
      <c r="W41" s="180">
        <f>SQRT(X41^2+Y41^2)*1000/(SQRT(3)*X12)</f>
        <v>1.5988161300635793</v>
      </c>
      <c r="X41" s="172">
        <v>2.8799999999999999E-2</v>
      </c>
      <c r="Y41" s="173">
        <v>0</v>
      </c>
      <c r="Z41" s="180">
        <f>SQRT(AA41^2+AB41^2)*1000/(SQRT(3)*AA12)</f>
        <v>1.5954852631259466</v>
      </c>
      <c r="AA41" s="172">
        <v>2.8739999999999998E-2</v>
      </c>
      <c r="AB41" s="173">
        <v>0</v>
      </c>
      <c r="AC41" s="180">
        <f>SQRT(AD41^2+AE41^2)*1000/(SQRT(3)*AD12)</f>
        <v>1.6054778639388443</v>
      </c>
      <c r="AD41" s="172">
        <v>2.8920000000000001E-2</v>
      </c>
      <c r="AE41" s="173">
        <v>0</v>
      </c>
      <c r="AF41" s="180">
        <f>SQRT(AG41^2+AH41^2)*1000/(SQRT(3)*AG12)</f>
        <v>1.6054778639388443</v>
      </c>
      <c r="AG41" s="172">
        <v>2.8920000000000001E-2</v>
      </c>
      <c r="AH41" s="173">
        <v>0</v>
      </c>
      <c r="AI41" s="180">
        <f>SQRT(AJ41^2+AK41^2)*1000/(SQRT(3)*AJ12)</f>
        <v>1.6121395978141091</v>
      </c>
      <c r="AJ41" s="172">
        <v>2.904E-2</v>
      </c>
      <c r="AK41" s="173">
        <v>0</v>
      </c>
      <c r="AL41" s="180">
        <f>SQRT(AM41^2+AN41^2)*1000/(SQRT(3)*AM12)</f>
        <v>1.6088087308764767</v>
      </c>
      <c r="AM41" s="172">
        <v>2.8979999999999999E-2</v>
      </c>
      <c r="AN41" s="173">
        <v>0</v>
      </c>
      <c r="AO41" s="180">
        <f>SQRT(AP41^2+AQ41^2)*1000/(SQRT(3)*AP12)</f>
        <v>1.6021469970012117</v>
      </c>
      <c r="AP41" s="172">
        <v>2.886E-2</v>
      </c>
      <c r="AQ41" s="173">
        <v>0</v>
      </c>
      <c r="AR41" s="180">
        <f>SQRT(AS41^2+AT41^2)*1000/(SQRT(3)*AS12)</f>
        <v>1.6354556663775364</v>
      </c>
      <c r="AS41" s="172">
        <v>2.946E-2</v>
      </c>
      <c r="AT41" s="173">
        <v>0</v>
      </c>
      <c r="AU41" s="180">
        <f>SQRT(AV41^2+AW41^2)*1000/(SQRT(3)*AV12)</f>
        <v>1.648779134128066</v>
      </c>
      <c r="AV41" s="172">
        <v>2.9700000000000001E-2</v>
      </c>
      <c r="AW41" s="173">
        <v>0</v>
      </c>
      <c r="AX41" s="180">
        <f>SQRT(AY41^2+AZ41^2)*1000/(SQRT(3)*AY12)</f>
        <v>1.6587717349409634</v>
      </c>
      <c r="AY41" s="172">
        <v>2.988E-2</v>
      </c>
      <c r="AZ41" s="173">
        <v>0</v>
      </c>
      <c r="BA41" s="180">
        <f>SQRT(BB41^2+BC41^2)*1000/(SQRT(3)*BB12)</f>
        <v>1.6754260696291257</v>
      </c>
      <c r="BB41" s="172">
        <v>3.0179999999999998E-2</v>
      </c>
      <c r="BC41" s="173">
        <v>0</v>
      </c>
      <c r="BD41" s="180">
        <f>SQRT(BE41^2+BF41^2)*1000/(SQRT(3)*BE12)</f>
        <v>1.6854186704420231</v>
      </c>
      <c r="BE41" s="172">
        <v>3.0359999999999998E-2</v>
      </c>
      <c r="BF41" s="173">
        <v>0</v>
      </c>
      <c r="BG41" s="180">
        <f>SQRT(BH41^2+BI41^2)*1000/(SQRT(3)*BH12)</f>
        <v>1.6887495373796557</v>
      </c>
      <c r="BH41" s="172">
        <v>3.0420000000000003E-2</v>
      </c>
      <c r="BI41" s="173">
        <v>0</v>
      </c>
      <c r="BJ41" s="180">
        <f>SQRT(BK41^2+BL41^2)*1000/(SQRT(3)*BK12)</f>
        <v>1.6887495373796557</v>
      </c>
      <c r="BK41" s="172">
        <v>3.0420000000000003E-2</v>
      </c>
      <c r="BL41" s="173">
        <v>0</v>
      </c>
      <c r="BM41" s="180">
        <f>SQRT(BN41^2+BO41^2)*1000/(SQRT(3)*BN12)</f>
        <v>1.7120656059430828</v>
      </c>
      <c r="BN41" s="172">
        <v>3.0839999999999999E-2</v>
      </c>
      <c r="BO41" s="173">
        <v>0</v>
      </c>
      <c r="BP41" s="180">
        <f>SQRT(BQ41^2+BR41^2)*1000/(SQRT(3)*BQ12)</f>
        <v>1.7120656059430828</v>
      </c>
      <c r="BQ41" s="172">
        <v>3.0839999999999999E-2</v>
      </c>
      <c r="BR41" s="173">
        <v>0</v>
      </c>
      <c r="BS41" s="180">
        <f>SQRT(BT41^2+BU41^2)*1000/(SQRT(3)*BT12)</f>
        <v>1.7120656059430828</v>
      </c>
      <c r="BT41" s="172">
        <v>3.0839999999999999E-2</v>
      </c>
      <c r="BU41" s="173">
        <v>0</v>
      </c>
      <c r="BV41" s="180">
        <f>SQRT(BW41^2+BX41^2)*1000/(SQRT(3)*BW12)</f>
        <v>1.7253890736936124</v>
      </c>
      <c r="BW41" s="172">
        <v>3.108E-2</v>
      </c>
      <c r="BX41" s="173">
        <v>0</v>
      </c>
      <c r="BY41" s="180">
        <f>SQRT(BZ41^2+CA41^2)*1000/(SQRT(3)*BZ12)</f>
        <v>1.728719940631245</v>
      </c>
      <c r="BZ41" s="172">
        <v>3.1140000000000001E-2</v>
      </c>
      <c r="CA41" s="173">
        <v>0</v>
      </c>
    </row>
    <row r="42" spans="1:79" ht="13.8" thickBot="1">
      <c r="A42" s="182">
        <v>16</v>
      </c>
      <c r="B42" s="183" t="s">
        <v>49</v>
      </c>
      <c r="C42" s="166"/>
      <c r="D42" s="177"/>
      <c r="E42" s="178"/>
      <c r="F42" s="162"/>
      <c r="G42" s="179"/>
      <c r="H42" s="180">
        <f>SQRT(I42^2+J42^2)*1000/(SQRT(3)*I18)</f>
        <v>2.5483309017110369</v>
      </c>
      <c r="I42" s="172">
        <v>4.5899999999999996E-2</v>
      </c>
      <c r="J42" s="173">
        <v>5.9999999999999995E-4</v>
      </c>
      <c r="K42" s="180">
        <f>SQRT(L42^2+M42^2)*1000/(SQRT(3)*L18)</f>
        <v>2.4981502032243426</v>
      </c>
      <c r="L42" s="172">
        <v>4.4999999999999998E-2</v>
      </c>
      <c r="M42" s="173">
        <v>0</v>
      </c>
      <c r="N42" s="180">
        <f>SQRT(O42^2+P42^2)*1000/(SQRT(3)*O18)</f>
        <v>2.501481070161975</v>
      </c>
      <c r="O42" s="172">
        <v>4.5060000000000003E-2</v>
      </c>
      <c r="P42" s="173">
        <v>0</v>
      </c>
      <c r="Q42" s="180">
        <f>SQRT(R42^2+S42^2)*1000/(SQRT(3)*R18)</f>
        <v>2.4948215598284009</v>
      </c>
      <c r="R42" s="172">
        <v>4.4940000000000001E-2</v>
      </c>
      <c r="S42" s="173">
        <v>5.9999999999999995E-5</v>
      </c>
      <c r="T42" s="180">
        <f>SQRT(U42^2+V42^2)*1000/(SQRT(3)*U18)</f>
        <v>2.4848267354738125</v>
      </c>
      <c r="U42" s="172">
        <v>4.4760000000000001E-2</v>
      </c>
      <c r="V42" s="173">
        <v>0</v>
      </c>
      <c r="W42" s="180">
        <f>SQRT(X42^2+Y42^2)*1000/(SQRT(3)*X18)</f>
        <v>2.4748341346609153</v>
      </c>
      <c r="X42" s="172">
        <v>4.4580000000000002E-2</v>
      </c>
      <c r="Y42" s="173">
        <v>0</v>
      </c>
      <c r="Z42" s="180">
        <f>SQRT(AA42^2+AB42^2)*1000/(SQRT(3)*AA18)</f>
        <v>2.4648415338480181</v>
      </c>
      <c r="AA42" s="172">
        <v>4.4400000000000002E-2</v>
      </c>
      <c r="AB42" s="173">
        <v>0</v>
      </c>
      <c r="AC42" s="180">
        <f>SQRT(AD42^2+AE42^2)*1000/(SQRT(3)*AD18)</f>
        <v>2.4814981040163397</v>
      </c>
      <c r="AD42" s="172">
        <v>4.4700000000000004E-2</v>
      </c>
      <c r="AE42" s="173">
        <v>5.9999999999999995E-5</v>
      </c>
      <c r="AF42" s="180">
        <f>SQRT(AG42^2+AH42^2)*1000/(SQRT(3)*AG18)</f>
        <v>2.5449218492784635</v>
      </c>
      <c r="AG42" s="172">
        <v>4.5840000000000006E-2</v>
      </c>
      <c r="AH42" s="173">
        <v>4.7999999999999996E-4</v>
      </c>
      <c r="AI42" s="180">
        <f>SQRT(AJ42^2+AK42^2)*1000/(SQRT(3)*AJ18)</f>
        <v>2.5282069973207846</v>
      </c>
      <c r="AJ42" s="172">
        <v>4.5539999999999997E-2</v>
      </c>
      <c r="AK42" s="173">
        <v>3.5999999999999997E-4</v>
      </c>
      <c r="AL42" s="180">
        <f>SQRT(AM42^2+AN42^2)*1000/(SQRT(3)*AM18)</f>
        <v>2.531537760325266</v>
      </c>
      <c r="AM42" s="172">
        <v>4.5600000000000002E-2</v>
      </c>
      <c r="AN42" s="173">
        <v>3.5999999999999997E-4</v>
      </c>
      <c r="AO42" s="180">
        <f>SQRT(AP42^2+AQ42^2)*1000/(SQRT(3)*AP18)</f>
        <v>2.5515223440505768</v>
      </c>
      <c r="AP42" s="172">
        <v>4.5960000000000001E-2</v>
      </c>
      <c r="AQ42" s="173">
        <v>3.5999999999999997E-4</v>
      </c>
      <c r="AR42" s="180">
        <f>SQRT(AS42^2+AT42^2)*1000/(SQRT(3)*AS18)</f>
        <v>2.5414514734135647</v>
      </c>
      <c r="AS42" s="172">
        <v>4.5780000000000001E-2</v>
      </c>
      <c r="AT42" s="173">
        <v>0</v>
      </c>
      <c r="AU42" s="180">
        <f>SQRT(AV42^2+AW42^2)*1000/(SQRT(3)*AV18)</f>
        <v>2.531458872600667</v>
      </c>
      <c r="AV42" s="172">
        <v>4.5600000000000002E-2</v>
      </c>
      <c r="AW42" s="173">
        <v>0</v>
      </c>
      <c r="AX42" s="180">
        <f>SQRT(AY42^2+AZ42^2)*1000/(SQRT(3)*AY18)</f>
        <v>2.5381227920832177</v>
      </c>
      <c r="AY42" s="172">
        <v>4.5719999999999997E-2</v>
      </c>
      <c r="AZ42" s="173">
        <v>5.9999999999999995E-5</v>
      </c>
      <c r="BA42" s="180">
        <f>SQRT(BB42^2+BC42^2)*1000/(SQRT(3)*BB18)</f>
        <v>2.5381206064759319</v>
      </c>
      <c r="BB42" s="172">
        <v>4.5719999999999997E-2</v>
      </c>
      <c r="BC42" s="173">
        <v>0</v>
      </c>
      <c r="BD42" s="180">
        <f>SQRT(BE42^2+BF42^2)*1000/(SQRT(3)*BE18)</f>
        <v>2.6280540137920085</v>
      </c>
      <c r="BE42" s="172">
        <v>4.734E-2</v>
      </c>
      <c r="BF42" s="173">
        <v>0</v>
      </c>
      <c r="BG42" s="180">
        <f>SQRT(BH42^2+BI42^2)*1000/(SQRT(3)*BH18)</f>
        <v>3.0843845827713956</v>
      </c>
      <c r="BH42" s="172">
        <v>5.5560000000000005E-2</v>
      </c>
      <c r="BI42" s="173">
        <v>5.9999999999999995E-5</v>
      </c>
      <c r="BJ42" s="180">
        <f>SQRT(BK42^2+BL42^2)*1000/(SQRT(3)*BK18)</f>
        <v>3.0877136511852874</v>
      </c>
      <c r="BK42" s="172">
        <v>5.5619999999999996E-2</v>
      </c>
      <c r="BL42" s="173">
        <v>0</v>
      </c>
      <c r="BM42" s="180">
        <f>SQRT(BN42^2+BO42^2)*1000/(SQRT(3)*BN18)</f>
        <v>3.0377579516447759</v>
      </c>
      <c r="BN42" s="172">
        <v>5.4719999999999998E-2</v>
      </c>
      <c r="BO42" s="173">
        <v>1.1999999999999999E-4</v>
      </c>
      <c r="BP42" s="180">
        <f>SQRT(BQ42^2+BR42^2)*1000/(SQRT(3)*BQ18)</f>
        <v>2.5514440742264619</v>
      </c>
      <c r="BQ42" s="172">
        <v>4.5960000000000001E-2</v>
      </c>
      <c r="BR42" s="173">
        <v>0</v>
      </c>
      <c r="BS42" s="180">
        <f>SQRT(BT42^2+BU42^2)*1000/(SQRT(3)*BT18)</f>
        <v>2.5547749411640943</v>
      </c>
      <c r="BT42" s="172">
        <v>4.6020000000000005E-2</v>
      </c>
      <c r="BU42" s="173">
        <v>0</v>
      </c>
      <c r="BV42" s="180">
        <f>SQRT(BW42^2+BX42^2)*1000/(SQRT(3)*BW18)</f>
        <v>2.5614366750393591</v>
      </c>
      <c r="BW42" s="172">
        <v>4.614E-2</v>
      </c>
      <c r="BX42" s="173">
        <v>0</v>
      </c>
      <c r="BY42" s="180">
        <f>SQRT(BZ42^2+CA42^2)*1000/(SQRT(3)*BZ18)</f>
        <v>2.6015435506932896</v>
      </c>
      <c r="BZ42" s="172">
        <v>4.6859999999999999E-2</v>
      </c>
      <c r="CA42" s="173">
        <v>4.7999999999999996E-4</v>
      </c>
    </row>
    <row r="43" spans="1:79">
      <c r="A43" s="187" t="s">
        <v>50</v>
      </c>
      <c r="B43" s="188"/>
      <c r="C43" s="189"/>
      <c r="D43" s="190"/>
      <c r="E43" s="191"/>
      <c r="F43" s="190"/>
      <c r="G43" s="192"/>
      <c r="H43" s="193">
        <f t="shared" ref="H43:BS44" si="116">H27+H37+H29+H31+H33+H35+H39+H41</f>
        <v>378.69203122304367</v>
      </c>
      <c r="I43" s="194">
        <f t="shared" si="116"/>
        <v>6.7364600000000001</v>
      </c>
      <c r="J43" s="195">
        <f t="shared" si="116"/>
        <v>0.96799999999999997</v>
      </c>
      <c r="K43" s="193">
        <f t="shared" si="116"/>
        <v>373.4063044977853</v>
      </c>
      <c r="L43" s="194">
        <f t="shared" si="116"/>
        <v>6.6442199999999998</v>
      </c>
      <c r="M43" s="195">
        <f t="shared" si="116"/>
        <v>0.94699999999999995</v>
      </c>
      <c r="N43" s="193">
        <f t="shared" si="116"/>
        <v>375.13790120423619</v>
      </c>
      <c r="O43" s="194">
        <f t="shared" si="116"/>
        <v>6.6761600000000003</v>
      </c>
      <c r="P43" s="195">
        <f t="shared" si="116"/>
        <v>0.94299999999999995</v>
      </c>
      <c r="Q43" s="193">
        <f t="shared" si="116"/>
        <v>391.38628054723165</v>
      </c>
      <c r="R43" s="196">
        <f t="shared" si="116"/>
        <v>6.9691599999999996</v>
      </c>
      <c r="S43" s="197">
        <f t="shared" si="116"/>
        <v>0.95599999999999996</v>
      </c>
      <c r="T43" s="193">
        <f t="shared" si="116"/>
        <v>440.51151173696456</v>
      </c>
      <c r="U43" s="194">
        <f t="shared" si="116"/>
        <v>7.8519800000000002</v>
      </c>
      <c r="V43" s="195">
        <f t="shared" si="116"/>
        <v>1.0230000000000001</v>
      </c>
      <c r="W43" s="193">
        <f t="shared" si="116"/>
        <v>496.49785847708722</v>
      </c>
      <c r="X43" s="194">
        <f t="shared" si="116"/>
        <v>8.8528000000000002</v>
      </c>
      <c r="Y43" s="195">
        <f t="shared" si="116"/>
        <v>1.1400000000000001</v>
      </c>
      <c r="Z43" s="193">
        <f t="shared" si="116"/>
        <v>531.97271574141621</v>
      </c>
      <c r="AA43" s="194">
        <f t="shared" si="116"/>
        <v>9.4667399999999997</v>
      </c>
      <c r="AB43" s="195">
        <f t="shared" si="116"/>
        <v>1.349</v>
      </c>
      <c r="AC43" s="193">
        <f t="shared" si="116"/>
        <v>533.50284329585088</v>
      </c>
      <c r="AD43" s="194">
        <f t="shared" si="116"/>
        <v>9.4989199999999983</v>
      </c>
      <c r="AE43" s="195">
        <f t="shared" si="116"/>
        <v>1.294</v>
      </c>
      <c r="AF43" s="193">
        <f t="shared" si="116"/>
        <v>530.94876633183378</v>
      </c>
      <c r="AG43" s="194">
        <f t="shared" si="116"/>
        <v>9.455919999999999</v>
      </c>
      <c r="AH43" s="195">
        <f t="shared" si="116"/>
        <v>1.288</v>
      </c>
      <c r="AI43" s="193">
        <f t="shared" si="116"/>
        <v>536.32729420681585</v>
      </c>
      <c r="AJ43" s="194">
        <f t="shared" si="116"/>
        <v>9.5420400000000001</v>
      </c>
      <c r="AK43" s="195">
        <f t="shared" si="116"/>
        <v>1.3160000000000001</v>
      </c>
      <c r="AL43" s="193">
        <f t="shared" si="116"/>
        <v>531.07215266368871</v>
      </c>
      <c r="AM43" s="194">
        <f t="shared" si="116"/>
        <v>9.4639800000000012</v>
      </c>
      <c r="AN43" s="195">
        <f t="shared" si="116"/>
        <v>1.25</v>
      </c>
      <c r="AO43" s="193">
        <f t="shared" si="116"/>
        <v>527.00084838718328</v>
      </c>
      <c r="AP43" s="194">
        <f t="shared" si="116"/>
        <v>9.3878599999999999</v>
      </c>
      <c r="AQ43" s="195">
        <f t="shared" si="116"/>
        <v>1.2629999999999999</v>
      </c>
      <c r="AR43" s="193">
        <f t="shared" si="116"/>
        <v>533.0254754902528</v>
      </c>
      <c r="AS43" s="194">
        <f t="shared" si="116"/>
        <v>9.486460000000001</v>
      </c>
      <c r="AT43" s="195">
        <f t="shared" si="116"/>
        <v>1.3260000000000001</v>
      </c>
      <c r="AU43" s="193">
        <f t="shared" si="116"/>
        <v>546.56955813886543</v>
      </c>
      <c r="AV43" s="194">
        <f t="shared" si="116"/>
        <v>9.7106999999999992</v>
      </c>
      <c r="AW43" s="195">
        <f t="shared" si="116"/>
        <v>1.4079999999999999</v>
      </c>
      <c r="AX43" s="193">
        <f t="shared" si="116"/>
        <v>577.24891066434043</v>
      </c>
      <c r="AY43" s="194">
        <f t="shared" si="116"/>
        <v>10.26188</v>
      </c>
      <c r="AZ43" s="195">
        <f t="shared" si="116"/>
        <v>1.522</v>
      </c>
      <c r="BA43" s="193">
        <f t="shared" si="116"/>
        <v>579.77373153675364</v>
      </c>
      <c r="BB43" s="194">
        <f t="shared" si="116"/>
        <v>10.320180000000001</v>
      </c>
      <c r="BC43" s="195">
        <f t="shared" si="116"/>
        <v>1.45</v>
      </c>
      <c r="BD43" s="193">
        <f t="shared" si="116"/>
        <v>568.92708446421</v>
      </c>
      <c r="BE43" s="194">
        <f t="shared" si="116"/>
        <v>10.14236</v>
      </c>
      <c r="BF43" s="195">
        <f t="shared" si="116"/>
        <v>1.3240000000000001</v>
      </c>
      <c r="BG43" s="193">
        <f t="shared" si="116"/>
        <v>548.01674233324161</v>
      </c>
      <c r="BH43" s="194">
        <f t="shared" si="116"/>
        <v>9.7774199999999993</v>
      </c>
      <c r="BI43" s="195">
        <f t="shared" si="116"/>
        <v>1.21</v>
      </c>
      <c r="BJ43" s="193">
        <f t="shared" si="116"/>
        <v>524.05483808411748</v>
      </c>
      <c r="BK43" s="194">
        <f t="shared" si="116"/>
        <v>9.3574199999999994</v>
      </c>
      <c r="BL43" s="195">
        <f t="shared" si="116"/>
        <v>1.089</v>
      </c>
      <c r="BM43" s="193">
        <f t="shared" si="116"/>
        <v>512.18276899233013</v>
      </c>
      <c r="BN43" s="194">
        <f t="shared" si="116"/>
        <v>9.1478400000000004</v>
      </c>
      <c r="BO43" s="195">
        <f t="shared" si="116"/>
        <v>1.05</v>
      </c>
      <c r="BP43" s="193">
        <f t="shared" si="116"/>
        <v>486.10224180286451</v>
      </c>
      <c r="BQ43" s="194">
        <f t="shared" si="116"/>
        <v>8.6798400000000004</v>
      </c>
      <c r="BR43" s="195">
        <f t="shared" si="116"/>
        <v>1.012</v>
      </c>
      <c r="BS43" s="193">
        <f t="shared" si="116"/>
        <v>454.48763797482627</v>
      </c>
      <c r="BT43" s="194">
        <f t="shared" ref="BT43:CA44" si="117">BT27+BT37+BT29+BT31+BT33+BT35+BT39+BT41</f>
        <v>8.1098400000000002</v>
      </c>
      <c r="BU43" s="195">
        <f t="shared" si="117"/>
        <v>0.98599999999999999</v>
      </c>
      <c r="BV43" s="193">
        <f t="shared" si="117"/>
        <v>428.83871103911787</v>
      </c>
      <c r="BW43" s="194">
        <f t="shared" si="117"/>
        <v>7.6470799999999999</v>
      </c>
      <c r="BX43" s="195">
        <f t="shared" si="117"/>
        <v>0.96899999999999997</v>
      </c>
      <c r="BY43" s="193">
        <f t="shared" si="117"/>
        <v>410.43957724022385</v>
      </c>
      <c r="BZ43" s="194">
        <f t="shared" si="117"/>
        <v>7.3161399999999999</v>
      </c>
      <c r="CA43" s="195">
        <f t="shared" si="117"/>
        <v>0.95599999999999996</v>
      </c>
    </row>
    <row r="44" spans="1:79" ht="13.8" thickBot="1">
      <c r="A44" s="198" t="s">
        <v>51</v>
      </c>
      <c r="B44" s="199"/>
      <c r="C44" s="200"/>
      <c r="D44" s="201"/>
      <c r="E44" s="202"/>
      <c r="F44" s="203"/>
      <c r="G44" s="204"/>
      <c r="H44" s="205">
        <f t="shared" si="116"/>
        <v>364.0387146497203</v>
      </c>
      <c r="I44" s="206">
        <f t="shared" si="116"/>
        <v>6.4718999999999998</v>
      </c>
      <c r="J44" s="207">
        <f t="shared" si="116"/>
        <v>0.89360000000000006</v>
      </c>
      <c r="K44" s="205">
        <f t="shared" si="116"/>
        <v>358.65025423527186</v>
      </c>
      <c r="L44" s="206">
        <f t="shared" si="116"/>
        <v>6.3780000000000001</v>
      </c>
      <c r="M44" s="207">
        <f t="shared" si="116"/>
        <v>0.86299999999999999</v>
      </c>
      <c r="N44" s="205">
        <f t="shared" si="116"/>
        <v>358.90021822032384</v>
      </c>
      <c r="O44" s="206">
        <f t="shared" si="116"/>
        <v>6.3820600000000001</v>
      </c>
      <c r="P44" s="207">
        <f t="shared" si="116"/>
        <v>0.871</v>
      </c>
      <c r="Q44" s="205">
        <f t="shared" si="116"/>
        <v>363.86389269053586</v>
      </c>
      <c r="R44" s="206">
        <f t="shared" si="116"/>
        <v>6.4749400000000001</v>
      </c>
      <c r="S44" s="207">
        <f t="shared" si="116"/>
        <v>0.84805999999999993</v>
      </c>
      <c r="T44" s="205">
        <f t="shared" si="116"/>
        <v>404.42094691699128</v>
      </c>
      <c r="U44" s="206">
        <f t="shared" si="116"/>
        <v>7.2017600000000002</v>
      </c>
      <c r="V44" s="207">
        <f t="shared" si="116"/>
        <v>0.92200000000000004</v>
      </c>
      <c r="W44" s="205">
        <f t="shared" si="116"/>
        <v>442.52864966595803</v>
      </c>
      <c r="X44" s="206">
        <f t="shared" si="116"/>
        <v>7.8845799999999997</v>
      </c>
      <c r="Y44" s="207">
        <f t="shared" si="116"/>
        <v>0.98499999999999988</v>
      </c>
      <c r="Z44" s="205">
        <f t="shared" si="116"/>
        <v>459.23937087124682</v>
      </c>
      <c r="AA44" s="206">
        <f t="shared" si="116"/>
        <v>8.1644000000000005</v>
      </c>
      <c r="AB44" s="207">
        <f t="shared" si="116"/>
        <v>1.1449999999999998</v>
      </c>
      <c r="AC44" s="205">
        <f t="shared" si="116"/>
        <v>460.54422060750852</v>
      </c>
      <c r="AD44" s="206">
        <f t="shared" si="116"/>
        <v>8.1887000000000008</v>
      </c>
      <c r="AE44" s="207">
        <f t="shared" si="116"/>
        <v>1.1190599999999999</v>
      </c>
      <c r="AF44" s="205">
        <f t="shared" si="116"/>
        <v>463.1819266871484</v>
      </c>
      <c r="AG44" s="206">
        <f t="shared" si="116"/>
        <v>8.2248400000000004</v>
      </c>
      <c r="AH44" s="207">
        <f t="shared" si="116"/>
        <v>1.1604800000000002</v>
      </c>
      <c r="AI44" s="205">
        <f t="shared" si="116"/>
        <v>467.84614768893584</v>
      </c>
      <c r="AJ44" s="206">
        <f t="shared" si="116"/>
        <v>8.3145400000000009</v>
      </c>
      <c r="AK44" s="207">
        <f t="shared" si="116"/>
        <v>1.1483599999999998</v>
      </c>
      <c r="AL44" s="205">
        <f t="shared" si="116"/>
        <v>463.24025952726936</v>
      </c>
      <c r="AM44" s="206">
        <f t="shared" si="116"/>
        <v>8.2416</v>
      </c>
      <c r="AN44" s="207">
        <f t="shared" si="116"/>
        <v>1.0983599999999998</v>
      </c>
      <c r="AO44" s="205">
        <f t="shared" si="116"/>
        <v>462.45284692375787</v>
      </c>
      <c r="AP44" s="206">
        <f t="shared" si="116"/>
        <v>8.215959999999999</v>
      </c>
      <c r="AQ44" s="207">
        <f t="shared" si="116"/>
        <v>1.14036</v>
      </c>
      <c r="AR44" s="205">
        <f t="shared" si="116"/>
        <v>460.75619025830537</v>
      </c>
      <c r="AS44" s="206">
        <f t="shared" si="116"/>
        <v>8.1797800000000009</v>
      </c>
      <c r="AT44" s="207">
        <f t="shared" si="116"/>
        <v>1.1659999999999999</v>
      </c>
      <c r="AU44" s="205">
        <f t="shared" si="116"/>
        <v>472.2834067859277</v>
      </c>
      <c r="AV44" s="206">
        <f t="shared" si="116"/>
        <v>8.3826000000000001</v>
      </c>
      <c r="AW44" s="207">
        <f t="shared" si="116"/>
        <v>1.2130000000000001</v>
      </c>
      <c r="AX44" s="205">
        <f t="shared" si="116"/>
        <v>499.47247390720707</v>
      </c>
      <c r="AY44" s="206">
        <f t="shared" si="116"/>
        <v>8.8577199999999987</v>
      </c>
      <c r="AZ44" s="207">
        <f t="shared" si="116"/>
        <v>1.3630599999999999</v>
      </c>
      <c r="BA44" s="205">
        <f t="shared" si="116"/>
        <v>496.71030391748326</v>
      </c>
      <c r="BB44" s="206">
        <f t="shared" si="116"/>
        <v>8.8257200000000005</v>
      </c>
      <c r="BC44" s="207">
        <f t="shared" si="116"/>
        <v>1.2789999999999999</v>
      </c>
      <c r="BD44" s="205">
        <f t="shared" si="116"/>
        <v>502.28666891398524</v>
      </c>
      <c r="BE44" s="206">
        <f t="shared" si="116"/>
        <v>8.937339999999999</v>
      </c>
      <c r="BF44" s="207">
        <f t="shared" si="116"/>
        <v>1.224</v>
      </c>
      <c r="BG44" s="205">
        <f t="shared" si="116"/>
        <v>494.20852916273236</v>
      </c>
      <c r="BH44" s="206">
        <f t="shared" si="116"/>
        <v>8.8045600000000004</v>
      </c>
      <c r="BI44" s="207">
        <f t="shared" si="116"/>
        <v>1.1300599999999998</v>
      </c>
      <c r="BJ44" s="205">
        <f t="shared" si="116"/>
        <v>486.27471144983684</v>
      </c>
      <c r="BK44" s="206">
        <f t="shared" si="116"/>
        <v>8.6696199999999983</v>
      </c>
      <c r="BL44" s="207">
        <f t="shared" si="116"/>
        <v>1.056</v>
      </c>
      <c r="BM44" s="205">
        <f t="shared" si="116"/>
        <v>479.62776472559636</v>
      </c>
      <c r="BN44" s="206">
        <f t="shared" si="116"/>
        <v>8.5497200000000007</v>
      </c>
      <c r="BO44" s="207">
        <f t="shared" si="116"/>
        <v>1.0411199999999998</v>
      </c>
      <c r="BP44" s="205">
        <f t="shared" si="116"/>
        <v>458.77684141755464</v>
      </c>
      <c r="BQ44" s="206">
        <f t="shared" si="116"/>
        <v>8.1799600000000012</v>
      </c>
      <c r="BR44" s="207">
        <f t="shared" si="116"/>
        <v>0.9870000000000001</v>
      </c>
      <c r="BS44" s="205">
        <f t="shared" si="116"/>
        <v>433.48798431475734</v>
      </c>
      <c r="BT44" s="206">
        <f t="shared" si="117"/>
        <v>7.7250200000000007</v>
      </c>
      <c r="BU44" s="207">
        <f t="shared" si="117"/>
        <v>0.96</v>
      </c>
      <c r="BV44" s="205">
        <f t="shared" si="117"/>
        <v>406.30955106315542</v>
      </c>
      <c r="BW44" s="206">
        <f t="shared" si="117"/>
        <v>7.2331400000000006</v>
      </c>
      <c r="BX44" s="207">
        <f t="shared" si="117"/>
        <v>0.94500000000000006</v>
      </c>
      <c r="BY44" s="205">
        <f t="shared" si="117"/>
        <v>393.63041901926823</v>
      </c>
      <c r="BZ44" s="206">
        <f t="shared" si="117"/>
        <v>7.0068599999999996</v>
      </c>
      <c r="CA44" s="207">
        <f t="shared" si="117"/>
        <v>0.92847999999999997</v>
      </c>
    </row>
    <row r="45" spans="1:79" ht="13.8" thickBot="1">
      <c r="A45" s="208" t="s">
        <v>52</v>
      </c>
      <c r="B45" s="98"/>
      <c r="C45" s="209"/>
      <c r="D45" s="210"/>
      <c r="E45" s="211"/>
      <c r="F45" s="210"/>
      <c r="G45" s="212"/>
      <c r="H45" s="213">
        <f>H43+H44</f>
        <v>742.73074587276392</v>
      </c>
      <c r="I45" s="214">
        <f>I43+I44</f>
        <v>13.208359999999999</v>
      </c>
      <c r="J45" s="215">
        <f>J43+J44</f>
        <v>1.8616000000000001</v>
      </c>
      <c r="K45" s="213">
        <f t="shared" ref="K45:BV45" si="118">K43+K44</f>
        <v>732.05655873305716</v>
      </c>
      <c r="L45" s="214">
        <f t="shared" si="118"/>
        <v>13.022220000000001</v>
      </c>
      <c r="M45" s="215">
        <f t="shared" si="118"/>
        <v>1.81</v>
      </c>
      <c r="N45" s="213">
        <f t="shared" si="118"/>
        <v>734.03811942456002</v>
      </c>
      <c r="O45" s="214">
        <f t="shared" si="118"/>
        <v>13.05822</v>
      </c>
      <c r="P45" s="215">
        <f t="shared" si="118"/>
        <v>1.8140000000000001</v>
      </c>
      <c r="Q45" s="213">
        <f t="shared" si="118"/>
        <v>755.25017323776751</v>
      </c>
      <c r="R45" s="214">
        <f t="shared" si="118"/>
        <v>13.444099999999999</v>
      </c>
      <c r="S45" s="215">
        <f t="shared" si="118"/>
        <v>1.8040599999999998</v>
      </c>
      <c r="T45" s="213">
        <f t="shared" si="118"/>
        <v>844.93245865395579</v>
      </c>
      <c r="U45" s="214">
        <f t="shared" si="118"/>
        <v>15.053740000000001</v>
      </c>
      <c r="V45" s="215">
        <f t="shared" si="118"/>
        <v>1.9450000000000003</v>
      </c>
      <c r="W45" s="213">
        <f t="shared" si="118"/>
        <v>939.02650814304525</v>
      </c>
      <c r="X45" s="214">
        <f t="shared" si="118"/>
        <v>16.737380000000002</v>
      </c>
      <c r="Y45" s="215">
        <f t="shared" si="118"/>
        <v>2.125</v>
      </c>
      <c r="Z45" s="213">
        <f t="shared" si="118"/>
        <v>991.21208661266303</v>
      </c>
      <c r="AA45" s="214">
        <f t="shared" si="118"/>
        <v>17.631140000000002</v>
      </c>
      <c r="AB45" s="215">
        <f t="shared" si="118"/>
        <v>2.4939999999999998</v>
      </c>
      <c r="AC45" s="213">
        <f t="shared" si="118"/>
        <v>994.04706390335946</v>
      </c>
      <c r="AD45" s="214">
        <f t="shared" si="118"/>
        <v>17.687619999999999</v>
      </c>
      <c r="AE45" s="215">
        <f t="shared" si="118"/>
        <v>2.4130599999999998</v>
      </c>
      <c r="AF45" s="213">
        <f t="shared" si="118"/>
        <v>994.13069301898213</v>
      </c>
      <c r="AG45" s="214">
        <f t="shared" si="118"/>
        <v>17.680759999999999</v>
      </c>
      <c r="AH45" s="215">
        <f t="shared" si="118"/>
        <v>2.44848</v>
      </c>
      <c r="AI45" s="213">
        <f t="shared" si="118"/>
        <v>1004.1734418957517</v>
      </c>
      <c r="AJ45" s="214">
        <f t="shared" si="118"/>
        <v>17.856580000000001</v>
      </c>
      <c r="AK45" s="215">
        <f t="shared" si="118"/>
        <v>2.4643600000000001</v>
      </c>
      <c r="AL45" s="213">
        <f t="shared" si="118"/>
        <v>994.31241219095807</v>
      </c>
      <c r="AM45" s="214">
        <f t="shared" si="118"/>
        <v>17.705580000000001</v>
      </c>
      <c r="AN45" s="215">
        <f t="shared" si="118"/>
        <v>2.3483599999999996</v>
      </c>
      <c r="AO45" s="213">
        <f t="shared" si="118"/>
        <v>989.45369531094116</v>
      </c>
      <c r="AP45" s="214">
        <f t="shared" si="118"/>
        <v>17.603819999999999</v>
      </c>
      <c r="AQ45" s="215">
        <f t="shared" si="118"/>
        <v>2.4033600000000002</v>
      </c>
      <c r="AR45" s="213">
        <f t="shared" si="118"/>
        <v>993.78166574855823</v>
      </c>
      <c r="AS45" s="214">
        <f t="shared" si="118"/>
        <v>17.666240000000002</v>
      </c>
      <c r="AT45" s="215">
        <f t="shared" si="118"/>
        <v>2.492</v>
      </c>
      <c r="AU45" s="213">
        <f t="shared" si="118"/>
        <v>1018.8529649247931</v>
      </c>
      <c r="AV45" s="214">
        <f t="shared" si="118"/>
        <v>18.093299999999999</v>
      </c>
      <c r="AW45" s="215">
        <f t="shared" si="118"/>
        <v>2.621</v>
      </c>
      <c r="AX45" s="213">
        <f t="shared" si="118"/>
        <v>1076.7213845715476</v>
      </c>
      <c r="AY45" s="214">
        <f t="shared" si="118"/>
        <v>19.119599999999998</v>
      </c>
      <c r="AZ45" s="215">
        <f t="shared" si="118"/>
        <v>2.8850600000000002</v>
      </c>
      <c r="BA45" s="213">
        <f t="shared" si="118"/>
        <v>1076.4840354542368</v>
      </c>
      <c r="BB45" s="214">
        <f t="shared" si="118"/>
        <v>19.145900000000001</v>
      </c>
      <c r="BC45" s="215">
        <f t="shared" si="118"/>
        <v>2.7290000000000001</v>
      </c>
      <c r="BD45" s="213">
        <f t="shared" si="118"/>
        <v>1071.2137533781952</v>
      </c>
      <c r="BE45" s="214">
        <f t="shared" si="118"/>
        <v>19.079699999999999</v>
      </c>
      <c r="BF45" s="215">
        <f t="shared" si="118"/>
        <v>2.548</v>
      </c>
      <c r="BG45" s="213">
        <f t="shared" si="118"/>
        <v>1042.2252714959741</v>
      </c>
      <c r="BH45" s="214">
        <f t="shared" si="118"/>
        <v>18.581980000000001</v>
      </c>
      <c r="BI45" s="215">
        <f t="shared" si="118"/>
        <v>2.3400599999999998</v>
      </c>
      <c r="BJ45" s="213">
        <f t="shared" si="118"/>
        <v>1010.3295495339544</v>
      </c>
      <c r="BK45" s="214">
        <f t="shared" si="118"/>
        <v>18.02704</v>
      </c>
      <c r="BL45" s="215">
        <f t="shared" si="118"/>
        <v>2.145</v>
      </c>
      <c r="BM45" s="213">
        <f t="shared" si="118"/>
        <v>991.81053371792655</v>
      </c>
      <c r="BN45" s="214">
        <f t="shared" si="118"/>
        <v>17.697560000000003</v>
      </c>
      <c r="BO45" s="215">
        <f t="shared" si="118"/>
        <v>2.0911200000000001</v>
      </c>
      <c r="BP45" s="213">
        <f t="shared" si="118"/>
        <v>944.87908322041915</v>
      </c>
      <c r="BQ45" s="214">
        <f t="shared" si="118"/>
        <v>16.8598</v>
      </c>
      <c r="BR45" s="215">
        <f t="shared" si="118"/>
        <v>1.9990000000000001</v>
      </c>
      <c r="BS45" s="213">
        <f t="shared" si="118"/>
        <v>887.97562228958361</v>
      </c>
      <c r="BT45" s="214">
        <f t="shared" si="118"/>
        <v>15.834860000000001</v>
      </c>
      <c r="BU45" s="215">
        <f t="shared" si="118"/>
        <v>1.946</v>
      </c>
      <c r="BV45" s="213">
        <f t="shared" si="118"/>
        <v>835.14826210227329</v>
      </c>
      <c r="BW45" s="214">
        <f>BW43+BW44</f>
        <v>14.880220000000001</v>
      </c>
      <c r="BX45" s="215">
        <f>BX43+BX44</f>
        <v>1.9140000000000001</v>
      </c>
      <c r="BY45" s="213">
        <f>BY43+BY44</f>
        <v>804.06999625949209</v>
      </c>
      <c r="BZ45" s="214">
        <f>BZ43+BZ44</f>
        <v>14.323</v>
      </c>
      <c r="CA45" s="215">
        <f>CA43+CA44</f>
        <v>1.8844799999999999</v>
      </c>
    </row>
    <row r="46" spans="1:79">
      <c r="A46" s="216"/>
      <c r="B46" s="80"/>
      <c r="C46" s="217"/>
      <c r="D46" s="218"/>
      <c r="E46" s="219"/>
      <c r="F46" s="218"/>
      <c r="G46" s="219"/>
      <c r="H46" s="220"/>
      <c r="I46" s="218"/>
      <c r="J46" s="218"/>
      <c r="K46" s="220"/>
      <c r="L46" s="218"/>
      <c r="M46" s="218"/>
      <c r="N46" s="220"/>
      <c r="O46" s="218"/>
      <c r="P46" s="218"/>
      <c r="Q46" s="220"/>
      <c r="R46" s="218"/>
      <c r="S46" s="218"/>
      <c r="T46" s="220"/>
      <c r="U46" s="218"/>
      <c r="V46" s="218"/>
      <c r="W46" s="220"/>
      <c r="X46" s="218"/>
      <c r="Y46" s="218"/>
      <c r="Z46" s="220"/>
      <c r="AA46" s="218"/>
      <c r="AB46" s="218"/>
      <c r="AC46" s="220"/>
      <c r="AD46" s="218"/>
      <c r="AE46" s="218"/>
      <c r="AF46" s="220"/>
      <c r="AG46" s="218"/>
      <c r="AH46" s="218"/>
      <c r="AI46" s="220"/>
      <c r="AJ46" s="218"/>
      <c r="AK46" s="218"/>
      <c r="AL46" s="220"/>
      <c r="AM46" s="218"/>
      <c r="AN46" s="218"/>
      <c r="AO46" s="220"/>
      <c r="AP46" s="218"/>
      <c r="AQ46" s="218"/>
      <c r="AR46" s="220"/>
      <c r="AS46" s="218"/>
      <c r="AT46" s="218"/>
      <c r="AU46" s="220"/>
      <c r="AV46" s="218"/>
      <c r="AW46" s="218"/>
      <c r="AX46" s="220"/>
      <c r="AY46" s="218"/>
      <c r="AZ46" s="218"/>
      <c r="BA46" s="220"/>
      <c r="BB46" s="218"/>
      <c r="BC46" s="218"/>
      <c r="BD46" s="220"/>
      <c r="BE46" s="218"/>
      <c r="BF46" s="218"/>
      <c r="BG46" s="220"/>
      <c r="BH46" s="218"/>
      <c r="BI46" s="218"/>
      <c r="BJ46" s="220"/>
      <c r="BK46" s="218"/>
      <c r="BL46" s="218"/>
      <c r="BM46" s="220"/>
      <c r="BN46" s="218"/>
      <c r="BO46" s="218"/>
      <c r="BP46" s="220"/>
      <c r="BQ46" s="218"/>
      <c r="BR46" s="218"/>
      <c r="BS46" s="220"/>
      <c r="BT46" s="218"/>
      <c r="BU46" s="218"/>
      <c r="BV46" s="220"/>
      <c r="BW46" s="218"/>
      <c r="BX46" s="218"/>
      <c r="BY46" s="220"/>
      <c r="BZ46" s="218"/>
      <c r="CA46" s="218"/>
    </row>
    <row r="47" spans="1:79" ht="13.8" thickBot="1">
      <c r="A47" s="130"/>
      <c r="B47" s="8"/>
      <c r="C47" s="8"/>
      <c r="D47" s="8"/>
      <c r="E47" s="221"/>
      <c r="F47" s="8"/>
      <c r="G47" s="222"/>
      <c r="H47" s="223" t="s">
        <v>53</v>
      </c>
      <c r="I47" s="224"/>
      <c r="J47" s="148"/>
      <c r="K47" s="225"/>
      <c r="L47" s="226"/>
      <c r="M47" s="226"/>
      <c r="N47" s="225"/>
      <c r="O47" s="226"/>
      <c r="P47" s="226"/>
      <c r="Q47" s="225"/>
      <c r="R47" s="226"/>
      <c r="S47" s="226"/>
      <c r="T47" s="225"/>
      <c r="U47" s="226"/>
      <c r="V47" s="226"/>
      <c r="W47" s="225"/>
      <c r="X47" s="226"/>
      <c r="Y47" s="226"/>
      <c r="Z47" s="225"/>
      <c r="AA47" s="226"/>
      <c r="AB47" s="226"/>
      <c r="AC47" s="225"/>
      <c r="AD47" s="226"/>
      <c r="AE47" s="226"/>
      <c r="AF47" s="225"/>
      <c r="AG47" s="226"/>
      <c r="AH47" s="226"/>
      <c r="AI47" s="225"/>
      <c r="AJ47" s="226"/>
      <c r="AK47" s="226"/>
      <c r="AL47" s="225"/>
      <c r="AM47" s="226"/>
      <c r="AN47" s="226"/>
      <c r="AO47" s="225"/>
      <c r="AP47" s="226"/>
      <c r="AQ47" s="226"/>
      <c r="AR47" s="225"/>
      <c r="AS47" s="226"/>
      <c r="AT47" s="226"/>
      <c r="AU47" s="225"/>
      <c r="AV47" s="226"/>
      <c r="AW47" s="226"/>
      <c r="AX47" s="225"/>
      <c r="AY47" s="226"/>
      <c r="AZ47" s="226"/>
      <c r="BA47" s="225"/>
      <c r="BB47" s="226"/>
      <c r="BC47" s="226"/>
      <c r="BD47" s="225"/>
      <c r="BE47" s="226"/>
      <c r="BF47" s="226"/>
      <c r="BG47" s="225"/>
      <c r="BH47" s="226"/>
      <c r="BI47" s="226"/>
      <c r="BJ47" s="225"/>
      <c r="BK47" s="226"/>
      <c r="BL47" s="226"/>
      <c r="BM47" s="225"/>
      <c r="BN47" s="226"/>
      <c r="BO47" s="226"/>
      <c r="BP47" s="225"/>
      <c r="BQ47" s="226"/>
      <c r="BR47" s="226"/>
      <c r="BS47" s="225"/>
      <c r="BT47" s="226"/>
      <c r="BU47" s="226"/>
      <c r="BV47" s="225"/>
      <c r="BW47" s="226"/>
      <c r="BX47" s="226"/>
      <c r="BY47" s="225"/>
      <c r="BZ47" s="226"/>
      <c r="CA47" s="226"/>
    </row>
    <row r="48" spans="1:79" ht="15" customHeight="1">
      <c r="A48" s="227"/>
      <c r="B48" s="228" t="s">
        <v>54</v>
      </c>
      <c r="C48" s="188"/>
      <c r="D48" s="229" t="s">
        <v>55</v>
      </c>
      <c r="E48" s="188"/>
      <c r="F48" s="188"/>
      <c r="G48" s="126"/>
      <c r="H48" s="230">
        <f>$C$50/1000</f>
        <v>2.3E-2</v>
      </c>
      <c r="I48" s="231" t="s">
        <v>56</v>
      </c>
      <c r="J48" s="232">
        <f>$G$50/1000</f>
        <v>0.16250000000000001</v>
      </c>
      <c r="K48" s="230">
        <f>$C$50/1000</f>
        <v>2.3E-2</v>
      </c>
      <c r="L48" s="231" t="s">
        <v>56</v>
      </c>
      <c r="M48" s="232">
        <f>$G$50/1000</f>
        <v>0.16250000000000001</v>
      </c>
      <c r="N48" s="230">
        <f>$C$50/1000</f>
        <v>2.3E-2</v>
      </c>
      <c r="O48" s="231" t="s">
        <v>56</v>
      </c>
      <c r="P48" s="232">
        <f>$G$50/1000</f>
        <v>0.16250000000000001</v>
      </c>
      <c r="Q48" s="230">
        <f>$C$50/1000</f>
        <v>2.3E-2</v>
      </c>
      <c r="R48" s="231" t="s">
        <v>56</v>
      </c>
      <c r="S48" s="232">
        <f>$G$50/1000</f>
        <v>0.16250000000000001</v>
      </c>
      <c r="T48" s="230">
        <f>$C$50/1000</f>
        <v>2.3E-2</v>
      </c>
      <c r="U48" s="231" t="s">
        <v>56</v>
      </c>
      <c r="V48" s="232">
        <f>$G$50/1000</f>
        <v>0.16250000000000001</v>
      </c>
      <c r="W48" s="230">
        <f>$C$50/1000</f>
        <v>2.3E-2</v>
      </c>
      <c r="X48" s="231" t="s">
        <v>56</v>
      </c>
      <c r="Y48" s="232">
        <f>$G$50/1000</f>
        <v>0.16250000000000001</v>
      </c>
      <c r="Z48" s="230">
        <f>$C$50/1000</f>
        <v>2.3E-2</v>
      </c>
      <c r="AA48" s="231" t="s">
        <v>56</v>
      </c>
      <c r="AB48" s="232">
        <f>$G$50/1000</f>
        <v>0.16250000000000001</v>
      </c>
      <c r="AC48" s="230">
        <f>$C$50/1000</f>
        <v>2.3E-2</v>
      </c>
      <c r="AD48" s="231" t="s">
        <v>56</v>
      </c>
      <c r="AE48" s="232">
        <f>$G$50/1000</f>
        <v>0.16250000000000001</v>
      </c>
      <c r="AF48" s="230">
        <f>$C$50/1000</f>
        <v>2.3E-2</v>
      </c>
      <c r="AG48" s="231" t="s">
        <v>56</v>
      </c>
      <c r="AH48" s="232">
        <f>$G$50/1000</f>
        <v>0.16250000000000001</v>
      </c>
      <c r="AI48" s="230">
        <f>$C$50/1000</f>
        <v>2.3E-2</v>
      </c>
      <c r="AJ48" s="231" t="s">
        <v>56</v>
      </c>
      <c r="AK48" s="232">
        <f>$G$50/1000</f>
        <v>0.16250000000000001</v>
      </c>
      <c r="AL48" s="230">
        <f>$C$50/1000</f>
        <v>2.3E-2</v>
      </c>
      <c r="AM48" s="231" t="s">
        <v>56</v>
      </c>
      <c r="AN48" s="232">
        <f>$G$50/1000</f>
        <v>0.16250000000000001</v>
      </c>
      <c r="AO48" s="230">
        <f>$C$50/1000</f>
        <v>2.3E-2</v>
      </c>
      <c r="AP48" s="231" t="s">
        <v>56</v>
      </c>
      <c r="AQ48" s="232">
        <f>$G$50/1000</f>
        <v>0.16250000000000001</v>
      </c>
      <c r="AR48" s="230">
        <f>$C$50/1000</f>
        <v>2.3E-2</v>
      </c>
      <c r="AS48" s="231" t="s">
        <v>56</v>
      </c>
      <c r="AT48" s="232">
        <f>$G$50/1000</f>
        <v>0.16250000000000001</v>
      </c>
      <c r="AU48" s="230">
        <f>$C$50/1000</f>
        <v>2.3E-2</v>
      </c>
      <c r="AV48" s="231" t="s">
        <v>56</v>
      </c>
      <c r="AW48" s="232">
        <f>$G$50/1000</f>
        <v>0.16250000000000001</v>
      </c>
      <c r="AX48" s="230">
        <f>$C$50/1000</f>
        <v>2.3E-2</v>
      </c>
      <c r="AY48" s="231" t="s">
        <v>56</v>
      </c>
      <c r="AZ48" s="232">
        <f>$G$50/1000</f>
        <v>0.16250000000000001</v>
      </c>
      <c r="BA48" s="230">
        <f>$C$50/1000</f>
        <v>2.3E-2</v>
      </c>
      <c r="BB48" s="231" t="s">
        <v>56</v>
      </c>
      <c r="BC48" s="232">
        <f>$G$50/1000</f>
        <v>0.16250000000000001</v>
      </c>
      <c r="BD48" s="230">
        <f>$C$50/1000</f>
        <v>2.3E-2</v>
      </c>
      <c r="BE48" s="231" t="s">
        <v>56</v>
      </c>
      <c r="BF48" s="232">
        <f>$G$50/1000</f>
        <v>0.16250000000000001</v>
      </c>
      <c r="BG48" s="230">
        <f>$C$50/1000</f>
        <v>2.3E-2</v>
      </c>
      <c r="BH48" s="231" t="s">
        <v>56</v>
      </c>
      <c r="BI48" s="232">
        <f>$G$50/1000</f>
        <v>0.16250000000000001</v>
      </c>
      <c r="BJ48" s="230">
        <f>$C$50/1000</f>
        <v>2.3E-2</v>
      </c>
      <c r="BK48" s="231" t="s">
        <v>56</v>
      </c>
      <c r="BL48" s="232">
        <f>$G$50/1000</f>
        <v>0.16250000000000001</v>
      </c>
      <c r="BM48" s="230">
        <f>$C$50/1000</f>
        <v>2.3E-2</v>
      </c>
      <c r="BN48" s="231" t="s">
        <v>56</v>
      </c>
      <c r="BO48" s="232">
        <f>$G$50/1000</f>
        <v>0.16250000000000001</v>
      </c>
      <c r="BP48" s="230">
        <f>$C$50/1000</f>
        <v>2.3E-2</v>
      </c>
      <c r="BQ48" s="231" t="s">
        <v>56</v>
      </c>
      <c r="BR48" s="232">
        <f>$G$50/1000</f>
        <v>0.16250000000000001</v>
      </c>
      <c r="BS48" s="230">
        <f>$C$50/1000</f>
        <v>2.3E-2</v>
      </c>
      <c r="BT48" s="231" t="s">
        <v>56</v>
      </c>
      <c r="BU48" s="232">
        <f>$G$50/1000</f>
        <v>0.16250000000000001</v>
      </c>
      <c r="BV48" s="230">
        <f>$C$50/1000</f>
        <v>2.3E-2</v>
      </c>
      <c r="BW48" s="231" t="s">
        <v>56</v>
      </c>
      <c r="BX48" s="232">
        <f>$G$50/1000</f>
        <v>0.16250000000000001</v>
      </c>
      <c r="BY48" s="230">
        <f>$C$50/1000</f>
        <v>2.3E-2</v>
      </c>
      <c r="BZ48" s="231" t="s">
        <v>56</v>
      </c>
      <c r="CA48" s="232">
        <f>$G$50/1000</f>
        <v>0.16250000000000001</v>
      </c>
    </row>
    <row r="49" spans="1:79" ht="15.75" customHeight="1" thickBot="1">
      <c r="A49" s="233" t="s">
        <v>20</v>
      </c>
      <c r="B49" s="234" t="s">
        <v>57</v>
      </c>
      <c r="C49" s="235"/>
      <c r="D49" s="235" t="s">
        <v>58</v>
      </c>
      <c r="E49" s="236"/>
      <c r="F49" s="237"/>
      <c r="G49" s="63"/>
      <c r="H49" s="238">
        <f>((I9^2+J9^2)*$G$51/1000)/$C$10^2</f>
        <v>9.175835633398086E-3</v>
      </c>
      <c r="I49" s="239" t="s">
        <v>56</v>
      </c>
      <c r="J49" s="240">
        <f>((I9^2+J9^2)*$O$51)/(100*$C$10)</f>
        <v>0.1885926439668944</v>
      </c>
      <c r="K49" s="238">
        <f>((L9^2+M9^2)*$G$51/1000)/$C$10^2</f>
        <v>8.9199076864627126E-3</v>
      </c>
      <c r="L49" s="239" t="s">
        <v>56</v>
      </c>
      <c r="M49" s="240">
        <f>((L9^2+M9^2)*$O$51)/(100*$C$10)</f>
        <v>0.1833325096199056</v>
      </c>
      <c r="N49" s="238">
        <f>((O9^2+P9^2)*$G$51/1000)/$C$10^2</f>
        <v>9.0072033087841043E-3</v>
      </c>
      <c r="O49" s="239" t="s">
        <v>56</v>
      </c>
      <c r="P49" s="240">
        <f>((O9^2+P9^2)*$O$51)/(100*$C$10)</f>
        <v>0.18512671266343042</v>
      </c>
      <c r="Q49" s="238">
        <f>((R9^2+S9^2)*$G$51/1000)/$C$10^2</f>
        <v>9.7938016114975154E-3</v>
      </c>
      <c r="R49" s="239" t="s">
        <v>56</v>
      </c>
      <c r="S49" s="240">
        <f>((R9^2+S9^2)*$O$51)/(100*$C$10)</f>
        <v>0.20129381281381278</v>
      </c>
      <c r="T49" s="238">
        <f>((U9^2+V9^2)*$G$51/1000)/$C$10^2</f>
        <v>1.2419730022679161E-2</v>
      </c>
      <c r="U49" s="239" t="s">
        <v>56</v>
      </c>
      <c r="V49" s="240">
        <f>((U9^2+V9^2)*$O$51)/(100*$C$10)</f>
        <v>0.25526500429091364</v>
      </c>
      <c r="W49" s="238">
        <f>((X9^2+Y9^2)*$G$51/1000)/$C$10^2</f>
        <v>1.576563095647936E-2</v>
      </c>
      <c r="X49" s="239" t="s">
        <v>56</v>
      </c>
      <c r="Y49" s="240">
        <f>((X9^2+Y9^2)*$O$51)/(100*$C$10)</f>
        <v>0.32403392395856001</v>
      </c>
      <c r="Z49" s="238">
        <f>((AA9^2+AB9^2)*$G$51/1000)/$C$10^2</f>
        <v>1.8068192717689027E-2</v>
      </c>
      <c r="AA49" s="239" t="s">
        <v>56</v>
      </c>
      <c r="AB49" s="240">
        <f>((AA9^2+AB9^2)*$O$51)/(100*$C$10)</f>
        <v>0.37135890097351837</v>
      </c>
      <c r="AC49" s="238">
        <f>((AD9^2+AE9^2)*$G$51/1000)/$C$10^2</f>
        <v>1.8177794907720795E-2</v>
      </c>
      <c r="AD49" s="239" t="s">
        <v>56</v>
      </c>
      <c r="AE49" s="240">
        <f>((AD9^2+AE9^2)*$O$51)/(100*$C$10)</f>
        <v>0.37361157502179992</v>
      </c>
      <c r="AF49" s="238">
        <f>((AG9^2+AH9^2)*$G$51/1000)/$C$10^2</f>
        <v>1.8034600941967665E-2</v>
      </c>
      <c r="AG49" s="239" t="s">
        <v>56</v>
      </c>
      <c r="AH49" s="240">
        <f>((AG9^2+AH9^2)*$O$51)/(100*$C$10)</f>
        <v>0.37066848300485117</v>
      </c>
      <c r="AI49" s="238">
        <f>((AJ9^2+AK9^2)*$G$51/1000)/$C$10^2</f>
        <v>1.8354141051805644E-2</v>
      </c>
      <c r="AJ49" s="239" t="s">
        <v>56</v>
      </c>
      <c r="AK49" s="240">
        <f>((AJ9^2+AK9^2)*$O$51)/(100*$C$10)</f>
        <v>0.37723604988110088</v>
      </c>
      <c r="AL49" s="238">
        <f>((AM9^2+AN9^2)*$G$51/1000)/$C$10^2</f>
        <v>1.8037020213479527E-2</v>
      </c>
      <c r="AM49" s="239" t="s">
        <v>56</v>
      </c>
      <c r="AN49" s="240">
        <f>((AM9^2+AN9^2)*$O$51)/(100*$C$10)</f>
        <v>0.37071820673892014</v>
      </c>
      <c r="AO49" s="238">
        <f>((AP9^2+AQ9^2)*$G$51/1000)/$C$10^2</f>
        <v>1.7770562953983274E-2</v>
      </c>
      <c r="AP49" s="239" t="s">
        <v>56</v>
      </c>
      <c r="AQ49" s="240">
        <f>((AP9^2+AQ9^2)*$O$51)/(100*$C$10)</f>
        <v>0.36524166148677284</v>
      </c>
      <c r="AR49" s="238">
        <f>((AS9^2+AT9^2)*$G$51/1000)/$C$10^2</f>
        <v>1.8152103053106251E-2</v>
      </c>
      <c r="AS49" s="239" t="s">
        <v>56</v>
      </c>
      <c r="AT49" s="240">
        <f>((AS9^2+AT9^2)*$O$51)/(100*$C$10)</f>
        <v>0.37308352559025454</v>
      </c>
      <c r="AU49" s="238">
        <f>((AV9^2+AW9^2)*$G$51/1000)/$C$10^2</f>
        <v>1.9029695991716954E-2</v>
      </c>
      <c r="AV49" s="239" t="s">
        <v>56</v>
      </c>
      <c r="AW49" s="240">
        <f>((AV9^2+AW9^2)*$O$51)/(100*$C$10)</f>
        <v>0.39112085529315993</v>
      </c>
      <c r="AX49" s="238">
        <f>((AY9^2+AZ9^2)*$G$51/1000)/$C$10^2</f>
        <v>2.1293938048247391E-2</v>
      </c>
      <c r="AY49" s="239" t="s">
        <v>56</v>
      </c>
      <c r="AZ49" s="240">
        <f>((AY9^2+AZ9^2)*$O$51)/(100*$C$10)</f>
        <v>0.43765824034263207</v>
      </c>
      <c r="BA49" s="238">
        <f>((BB9^2+BC9^2)*$G$51/1000)/$C$10^2</f>
        <v>2.1488239271202813E-2</v>
      </c>
      <c r="BB49" s="239" t="s">
        <v>56</v>
      </c>
      <c r="BC49" s="240">
        <f>((BB9^2+BC9^2)*$O$51)/(100*$C$10)</f>
        <v>0.44165174925312167</v>
      </c>
      <c r="BD49" s="238">
        <f>((BE9^2+BF9^2)*$G$51/1000)/$C$10^2</f>
        <v>2.0737870601408998E-2</v>
      </c>
      <c r="BE49" s="239" t="s">
        <v>56</v>
      </c>
      <c r="BF49" s="240">
        <f>((BE9^2+BF9^2)*$O$51)/(100*$C$10)</f>
        <v>0.42622928343744643</v>
      </c>
      <c r="BG49" s="238">
        <f>((BH9^2+BI9^2)*$G$51/1000)/$C$10^2</f>
        <v>1.9249445521211838E-2</v>
      </c>
      <c r="BH49" s="239" t="s">
        <v>56</v>
      </c>
      <c r="BI49" s="240">
        <f>((BH9^2+BI9^2)*$O$51)/(100*$C$10)</f>
        <v>0.39563740794663993</v>
      </c>
      <c r="BJ49" s="238">
        <f>((BK9^2+BL9^2)*$G$51/1000)/$C$10^2</f>
        <v>1.7620364338486901E-2</v>
      </c>
      <c r="BK49" s="239" t="s">
        <v>56</v>
      </c>
      <c r="BL49" s="240">
        <f>((BK9^2+BL9^2)*$O$51)/(100*$C$10)</f>
        <v>0.36215460161033763</v>
      </c>
      <c r="BM49" s="238">
        <f>((BN9^2+BO9^2)*$G$51/1000)/$C$10^2</f>
        <v>1.6843523591854079E-2</v>
      </c>
      <c r="BN49" s="239" t="s">
        <v>56</v>
      </c>
      <c r="BO49" s="240">
        <f>((BN9^2+BO9^2)*$O$51)/(100*$C$10)</f>
        <v>0.34618805031168004</v>
      </c>
      <c r="BP49" s="238">
        <f>((BQ9^2+BR9^2)*$G$51/1000)/$C$10^2</f>
        <v>1.5163855611432424E-2</v>
      </c>
      <c r="BQ49" s="239" t="s">
        <v>56</v>
      </c>
      <c r="BR49" s="240">
        <f>((BQ9^2+BR9^2)*$O$51)/(100*$C$10)</f>
        <v>0.31166552418215049</v>
      </c>
      <c r="BS49" s="238">
        <f>((BT9^2+BU9^2)*$G$51/1000)/$C$10^2</f>
        <v>1.3251789293266023E-2</v>
      </c>
      <c r="BT49" s="239" t="s">
        <v>56</v>
      </c>
      <c r="BU49" s="240">
        <f>((BT9^2+BU9^2)*$O$51)/(100*$C$10)</f>
        <v>0.27236647210775045</v>
      </c>
      <c r="BV49" s="238">
        <f>((BW9^2+BX9^2)*$G$51/1000)/$C$10^2</f>
        <v>1.1797226873925785E-2</v>
      </c>
      <c r="BW49" s="239" t="s">
        <v>56</v>
      </c>
      <c r="BX49" s="240">
        <f>((BW9^2+BX9^2)*$O$51)/(100*$C$10)</f>
        <v>0.24247058213781761</v>
      </c>
      <c r="BY49" s="238">
        <f>((BZ9^2+CA9^2)*$G$51/1000)/$C$10^2</f>
        <v>1.0807109100425439E-2</v>
      </c>
      <c r="BZ49" s="239" t="s">
        <v>56</v>
      </c>
      <c r="CA49" s="240">
        <f>((BZ9^2+CA9^2)*$O$51)/(100*$C$10)</f>
        <v>0.22212050872723998</v>
      </c>
    </row>
    <row r="50" spans="1:79" ht="13.5" customHeight="1">
      <c r="A50" s="78"/>
      <c r="B50" s="241" t="s">
        <v>59</v>
      </c>
      <c r="C50" s="242">
        <v>23</v>
      </c>
      <c r="D50" s="243"/>
      <c r="E50" s="243"/>
      <c r="F50" s="244" t="s">
        <v>60</v>
      </c>
      <c r="G50" s="245">
        <v>162.5</v>
      </c>
      <c r="H50" s="53"/>
      <c r="I50" s="54"/>
      <c r="J50" s="246"/>
      <c r="K50" s="247"/>
      <c r="L50" s="248"/>
      <c r="M50" s="249"/>
      <c r="N50" s="250"/>
      <c r="O50" s="251"/>
      <c r="P50" s="246"/>
      <c r="Q50" s="247"/>
      <c r="R50" s="248"/>
      <c r="S50" s="252"/>
      <c r="T50" s="247"/>
      <c r="U50" s="248"/>
      <c r="V50" s="252"/>
      <c r="W50" s="247"/>
      <c r="X50" s="248"/>
      <c r="Y50" s="252"/>
      <c r="Z50" s="247"/>
      <c r="AA50" s="248"/>
      <c r="AB50" s="252"/>
      <c r="AC50" s="247"/>
      <c r="AD50" s="248"/>
      <c r="AE50" s="252"/>
      <c r="AF50" s="247"/>
      <c r="AG50" s="248"/>
      <c r="AH50" s="252"/>
      <c r="AI50" s="247"/>
      <c r="AJ50" s="248"/>
      <c r="AK50" s="252"/>
      <c r="AL50" s="247"/>
      <c r="AM50" s="248"/>
      <c r="AN50" s="252"/>
      <c r="AO50" s="247"/>
      <c r="AP50" s="248"/>
      <c r="AQ50" s="252"/>
      <c r="AR50" s="247"/>
      <c r="AS50" s="248"/>
      <c r="AT50" s="252"/>
      <c r="AU50" s="247"/>
      <c r="AV50" s="248"/>
      <c r="AW50" s="252"/>
      <c r="AX50" s="247"/>
      <c r="AY50" s="248"/>
      <c r="AZ50" s="252"/>
      <c r="BA50" s="247"/>
      <c r="BB50" s="248"/>
      <c r="BC50" s="252"/>
      <c r="BD50" s="247"/>
      <c r="BE50" s="248"/>
      <c r="BF50" s="252"/>
      <c r="BG50" s="247"/>
      <c r="BH50" s="248"/>
      <c r="BI50" s="252"/>
      <c r="BJ50" s="247"/>
      <c r="BK50" s="248"/>
      <c r="BL50" s="252"/>
      <c r="BM50" s="247"/>
      <c r="BN50" s="248"/>
      <c r="BO50" s="252"/>
      <c r="BP50" s="247"/>
      <c r="BQ50" s="248"/>
      <c r="BR50" s="252"/>
      <c r="BS50" s="247"/>
      <c r="BT50" s="248"/>
      <c r="BU50" s="252"/>
      <c r="BV50" s="247"/>
      <c r="BW50" s="248"/>
      <c r="BX50" s="252"/>
      <c r="BY50" s="247"/>
      <c r="BZ50" s="248"/>
      <c r="CA50" s="252"/>
    </row>
    <row r="51" spans="1:79" ht="13.5" customHeight="1" thickBot="1">
      <c r="A51" s="78"/>
      <c r="B51" s="253"/>
      <c r="C51" s="254"/>
      <c r="D51" s="255"/>
      <c r="E51" s="256" t="s">
        <v>61</v>
      </c>
      <c r="F51" s="257"/>
      <c r="G51" s="258">
        <v>124.19</v>
      </c>
      <c r="H51" s="140"/>
      <c r="I51" s="259"/>
      <c r="J51" s="260"/>
      <c r="K51" s="261"/>
      <c r="L51" s="261"/>
      <c r="M51" s="261"/>
      <c r="N51" s="140" t="s">
        <v>62</v>
      </c>
      <c r="O51" s="259">
        <v>10.210000000000001</v>
      </c>
      <c r="P51" s="260"/>
      <c r="Q51" s="261"/>
      <c r="R51" s="261"/>
      <c r="S51" s="262"/>
      <c r="T51" s="261"/>
      <c r="U51" s="261"/>
      <c r="V51" s="262"/>
      <c r="W51" s="261"/>
      <c r="X51" s="261"/>
      <c r="Y51" s="262"/>
      <c r="Z51" s="261"/>
      <c r="AA51" s="261"/>
      <c r="AB51" s="262"/>
      <c r="AC51" s="261"/>
      <c r="AD51" s="261"/>
      <c r="AE51" s="262"/>
      <c r="AF51" s="261"/>
      <c r="AG51" s="261"/>
      <c r="AH51" s="262"/>
      <c r="AI51" s="261"/>
      <c r="AJ51" s="261"/>
      <c r="AK51" s="262"/>
      <c r="AL51" s="261"/>
      <c r="AM51" s="261"/>
      <c r="AN51" s="262"/>
      <c r="AO51" s="261"/>
      <c r="AP51" s="261"/>
      <c r="AQ51" s="262"/>
      <c r="AR51" s="261"/>
      <c r="AS51" s="261"/>
      <c r="AT51" s="262"/>
      <c r="AU51" s="261"/>
      <c r="AV51" s="261"/>
      <c r="AW51" s="262"/>
      <c r="AX51" s="261"/>
      <c r="AY51" s="261"/>
      <c r="AZ51" s="262"/>
      <c r="BA51" s="261"/>
      <c r="BB51" s="261"/>
      <c r="BC51" s="262"/>
      <c r="BD51" s="261"/>
      <c r="BE51" s="261"/>
      <c r="BF51" s="262"/>
      <c r="BG51" s="261"/>
      <c r="BH51" s="261"/>
      <c r="BI51" s="262"/>
      <c r="BJ51" s="261"/>
      <c r="BK51" s="261"/>
      <c r="BL51" s="262"/>
      <c r="BM51" s="261"/>
      <c r="BN51" s="261"/>
      <c r="BO51" s="262"/>
      <c r="BP51" s="261"/>
      <c r="BQ51" s="261"/>
      <c r="BR51" s="262"/>
      <c r="BS51" s="261"/>
      <c r="BT51" s="261"/>
      <c r="BU51" s="262"/>
      <c r="BV51" s="261"/>
      <c r="BW51" s="261"/>
      <c r="BX51" s="262"/>
      <c r="BY51" s="261"/>
      <c r="BZ51" s="261"/>
      <c r="CA51" s="262"/>
    </row>
    <row r="52" spans="1:79" ht="15" customHeight="1" thickBot="1">
      <c r="A52" s="263"/>
      <c r="B52" s="1610" t="s">
        <v>63</v>
      </c>
      <c r="C52" s="1611"/>
      <c r="D52" s="1611"/>
      <c r="E52" s="1611"/>
      <c r="F52" s="1611"/>
      <c r="G52" s="1612"/>
      <c r="H52" s="264">
        <f>SUM(I9,H48,H49)</f>
        <v>6.7686358356333978</v>
      </c>
      <c r="I52" s="265" t="s">
        <v>56</v>
      </c>
      <c r="J52" s="266">
        <f>SUM(J9,J48,J49)</f>
        <v>1.2446926439668944</v>
      </c>
      <c r="K52" s="264">
        <f t="shared" ref="K52" si="119">SUM(L9,K48,K49)</f>
        <v>6.676139907686462</v>
      </c>
      <c r="L52" s="265" t="s">
        <v>56</v>
      </c>
      <c r="M52" s="266">
        <f t="shared" ref="M52" si="120">SUM(M9,M48,M49)</f>
        <v>1.2088325096199057</v>
      </c>
      <c r="N52" s="264">
        <f t="shared" ref="N52" si="121">SUM(O9,N48,N49)</f>
        <v>6.7081672033087845</v>
      </c>
      <c r="O52" s="265" t="s">
        <v>56</v>
      </c>
      <c r="P52" s="266">
        <f t="shared" ref="P52" si="122">SUM(P9,P48,P49)</f>
        <v>1.2186267126634305</v>
      </c>
      <c r="Q52" s="264">
        <f t="shared" ref="Q52" si="123">SUM(R9,Q48,Q49)</f>
        <v>7.0019538016114966</v>
      </c>
      <c r="R52" s="265" t="s">
        <v>56</v>
      </c>
      <c r="S52" s="266">
        <f t="shared" ref="S52" si="124">SUM(S9,S48,S49)</f>
        <v>1.2118538128138128</v>
      </c>
      <c r="T52" s="264">
        <f t="shared" ref="T52" si="125">SUM(U9,T48,T49)</f>
        <v>7.887399730022679</v>
      </c>
      <c r="U52" s="265" t="s">
        <v>56</v>
      </c>
      <c r="V52" s="266">
        <f t="shared" ref="V52" si="126">SUM(V9,V48,V49)</f>
        <v>1.3397650042909137</v>
      </c>
      <c r="W52" s="264">
        <f t="shared" ref="W52" si="127">SUM(X9,W48,W49)</f>
        <v>8.8915656309564799</v>
      </c>
      <c r="X52" s="265" t="s">
        <v>56</v>
      </c>
      <c r="Y52" s="266">
        <f t="shared" ref="Y52" si="128">SUM(Y9,Y48,Y49)</f>
        <v>1.4715339239585599</v>
      </c>
      <c r="Z52" s="264">
        <f t="shared" ref="Z52" si="129">SUM(AA9,Z48,Z49)</f>
        <v>9.5078081927176878</v>
      </c>
      <c r="AA52" s="265" t="s">
        <v>56</v>
      </c>
      <c r="AB52" s="266">
        <f t="shared" ref="AB52" si="130">SUM(AB9,AB48,AB49)</f>
        <v>1.6788589009735182</v>
      </c>
      <c r="AC52" s="264">
        <f t="shared" ref="AC52" si="131">SUM(AD9,AC48,AC49)</f>
        <v>9.5400977949077195</v>
      </c>
      <c r="AD52" s="265" t="s">
        <v>56</v>
      </c>
      <c r="AE52" s="266">
        <f t="shared" ref="AE52" si="132">SUM(AE9,AE48,AE49)</f>
        <v>1.6551715750217999</v>
      </c>
      <c r="AF52" s="264">
        <f t="shared" ref="AF52" si="133">SUM(AG9,AF48,AF49)</f>
        <v>9.496954600941967</v>
      </c>
      <c r="AG52" s="265" t="s">
        <v>56</v>
      </c>
      <c r="AH52" s="266">
        <f t="shared" ref="AH52" si="134">SUM(AH9,AH48,AH49)</f>
        <v>1.6936484830048515</v>
      </c>
      <c r="AI52" s="264">
        <f t="shared" ref="AI52" si="135">SUM(AJ9,AI48,AI49)</f>
        <v>9.5833941410518051</v>
      </c>
      <c r="AJ52" s="265" t="s">
        <v>56</v>
      </c>
      <c r="AK52" s="266">
        <f t="shared" ref="AK52" si="136">SUM(AK9,AK48,AK49)</f>
        <v>1.6880960498811008</v>
      </c>
      <c r="AL52" s="264">
        <f t="shared" ref="AL52" si="137">SUM(AM9,AL48,AL49)</f>
        <v>9.5050170202134812</v>
      </c>
      <c r="AM52" s="265" t="s">
        <v>56</v>
      </c>
      <c r="AN52" s="266">
        <f t="shared" ref="AN52" si="138">SUM(AN9,AN48,AN49)</f>
        <v>1.63157820673892</v>
      </c>
      <c r="AO52" s="264">
        <f t="shared" ref="AO52" si="139">SUM(AP9,AO48,AO49)</f>
        <v>9.4286305629539822</v>
      </c>
      <c r="AP52" s="265" t="s">
        <v>56</v>
      </c>
      <c r="AQ52" s="266">
        <f t="shared" ref="AQ52" si="140">SUM(AQ9,AQ48,AQ49)</f>
        <v>1.668101661486773</v>
      </c>
      <c r="AR52" s="264">
        <f t="shared" ref="AR52" si="141">SUM(AS9,AR48,AR49)</f>
        <v>9.5276121030531069</v>
      </c>
      <c r="AS52" s="265" t="s">
        <v>56</v>
      </c>
      <c r="AT52" s="266">
        <f t="shared" ref="AT52" si="142">SUM(AT9,AT48,AT49)</f>
        <v>1.7015835255902545</v>
      </c>
      <c r="AU52" s="264">
        <f t="shared" ref="AU52" si="143">SUM(AV9,AU48,AU49)</f>
        <v>9.7527296959917162</v>
      </c>
      <c r="AV52" s="265" t="s">
        <v>56</v>
      </c>
      <c r="AW52" s="266">
        <f t="shared" ref="AW52" si="144">SUM(AW9,AW48,AW49)</f>
        <v>1.7666208552931602</v>
      </c>
      <c r="AX52" s="264">
        <f t="shared" ref="AX52" si="145">SUM(AY9,AX48,AX49)</f>
        <v>10.306173938048246</v>
      </c>
      <c r="AY52" s="265" t="s">
        <v>56</v>
      </c>
      <c r="AZ52" s="266">
        <f t="shared" ref="AZ52" si="146">SUM(AZ9,AZ48,AZ49)</f>
        <v>1.9632182403426321</v>
      </c>
      <c r="BA52" s="264">
        <f t="shared" ref="BA52" si="147">SUM(BB9,BA48,BA49)</f>
        <v>10.364668239271204</v>
      </c>
      <c r="BB52" s="265" t="s">
        <v>56</v>
      </c>
      <c r="BC52" s="266">
        <f t="shared" ref="BC52" si="148">SUM(BC9,BC48,BC49)</f>
        <v>1.8831517492531216</v>
      </c>
      <c r="BD52" s="264">
        <f t="shared" ref="BD52" si="149">SUM(BE9,BD48,BD49)</f>
        <v>10.186097870601408</v>
      </c>
      <c r="BE52" s="265" t="s">
        <v>56</v>
      </c>
      <c r="BF52" s="266">
        <f t="shared" ref="BF52" si="150">SUM(BF9,BF48,BF49)</f>
        <v>1.8127292834374464</v>
      </c>
      <c r="BG52" s="264">
        <f t="shared" ref="BG52" si="151">SUM(BH9,BG48,BG49)</f>
        <v>9.8196694455212103</v>
      </c>
      <c r="BH52" s="265" t="s">
        <v>56</v>
      </c>
      <c r="BI52" s="266">
        <f t="shared" ref="BI52" si="152">SUM(BI9,BI48,BI49)</f>
        <v>1.6881974079466397</v>
      </c>
      <c r="BJ52" s="264">
        <f t="shared" ref="BJ52" si="153">SUM(BK9,BJ48,BJ49)</f>
        <v>9.3980403643384864</v>
      </c>
      <c r="BK52" s="265" t="s">
        <v>56</v>
      </c>
      <c r="BL52" s="266">
        <f t="shared" ref="BL52" si="154">SUM(BL9,BL48,BL49)</f>
        <v>1.5806546016103378</v>
      </c>
      <c r="BM52" s="264">
        <f t="shared" ref="BM52" si="155">SUM(BN9,BM48,BM49)</f>
        <v>9.1876835235918541</v>
      </c>
      <c r="BN52" s="265" t="s">
        <v>56</v>
      </c>
      <c r="BO52" s="266">
        <f t="shared" ref="BO52" si="156">SUM(BO9,BO48,BO49)</f>
        <v>1.54980805031168</v>
      </c>
      <c r="BP52" s="264">
        <f t="shared" ref="BP52" si="157">SUM(BQ9,BP48,BP49)</f>
        <v>8.7180038556114319</v>
      </c>
      <c r="BQ52" s="265" t="s">
        <v>56</v>
      </c>
      <c r="BR52" s="266">
        <f t="shared" ref="BR52" si="158">SUM(BR9,BR48,BR49)</f>
        <v>1.4611655241821506</v>
      </c>
      <c r="BS52" s="264">
        <f t="shared" ref="BS52" si="159">SUM(BT9,BS48,BS49)</f>
        <v>8.1460917892932656</v>
      </c>
      <c r="BT52" s="265" t="s">
        <v>56</v>
      </c>
      <c r="BU52" s="266">
        <f t="shared" ref="BU52" si="160">SUM(BU9,BU48,BU49)</f>
        <v>1.3948664721077506</v>
      </c>
      <c r="BV52" s="264">
        <f t="shared" ref="BV52" si="161">SUM(BW9,BV48,BV49)</f>
        <v>7.681877226873925</v>
      </c>
      <c r="BW52" s="265" t="s">
        <v>56</v>
      </c>
      <c r="BX52" s="266">
        <f t="shared" ref="BX52" si="162">SUM(BX9,BX48,BX49)</f>
        <v>1.3499705821378178</v>
      </c>
      <c r="BY52" s="264">
        <f t="shared" ref="BY52" si="163">SUM(BZ9,BY48,BY49)</f>
        <v>7.3499471091004249</v>
      </c>
      <c r="BZ52" s="265" t="s">
        <v>56</v>
      </c>
      <c r="CA52" s="266">
        <f t="shared" ref="CA52" si="164">SUM(CA9,CA48,CA49)</f>
        <v>1.31310050872724</v>
      </c>
    </row>
    <row r="53" spans="1:79">
      <c r="A53" s="267"/>
      <c r="B53" s="228" t="s">
        <v>54</v>
      </c>
      <c r="C53" s="188"/>
      <c r="D53" s="229" t="s">
        <v>55</v>
      </c>
      <c r="E53" s="188"/>
      <c r="F53" s="188"/>
      <c r="G53" s="188"/>
      <c r="H53" s="230">
        <f>$C$55/1000</f>
        <v>2.1999999999999999E-2</v>
      </c>
      <c r="I53" s="231" t="s">
        <v>56</v>
      </c>
      <c r="J53" s="232">
        <f>$G$55/1000</f>
        <v>0.16500000000000001</v>
      </c>
      <c r="K53" s="230">
        <f>$C$55/1000</f>
        <v>2.1999999999999999E-2</v>
      </c>
      <c r="L53" s="231" t="s">
        <v>56</v>
      </c>
      <c r="M53" s="232">
        <f>$G$55/1000</f>
        <v>0.16500000000000001</v>
      </c>
      <c r="N53" s="230">
        <f>$C$55/1000</f>
        <v>2.1999999999999999E-2</v>
      </c>
      <c r="O53" s="231" t="s">
        <v>56</v>
      </c>
      <c r="P53" s="232">
        <f>$G$55/1000</f>
        <v>0.16500000000000001</v>
      </c>
      <c r="Q53" s="230">
        <f>$C$55/1000</f>
        <v>2.1999999999999999E-2</v>
      </c>
      <c r="R53" s="231" t="s">
        <v>56</v>
      </c>
      <c r="S53" s="232">
        <f>$G$55/1000</f>
        <v>0.16500000000000001</v>
      </c>
      <c r="T53" s="230">
        <f>$C$55/1000</f>
        <v>2.1999999999999999E-2</v>
      </c>
      <c r="U53" s="231" t="s">
        <v>56</v>
      </c>
      <c r="V53" s="232">
        <f>$G$55/1000</f>
        <v>0.16500000000000001</v>
      </c>
      <c r="W53" s="230">
        <f>$C$55/1000</f>
        <v>2.1999999999999999E-2</v>
      </c>
      <c r="X53" s="231" t="s">
        <v>56</v>
      </c>
      <c r="Y53" s="232">
        <f>$G$55/1000</f>
        <v>0.16500000000000001</v>
      </c>
      <c r="Z53" s="230">
        <f>$C$55/1000</f>
        <v>2.1999999999999999E-2</v>
      </c>
      <c r="AA53" s="231" t="s">
        <v>56</v>
      </c>
      <c r="AB53" s="232">
        <f>$G$55/1000</f>
        <v>0.16500000000000001</v>
      </c>
      <c r="AC53" s="230">
        <f>$C$55/1000</f>
        <v>2.1999999999999999E-2</v>
      </c>
      <c r="AD53" s="231" t="s">
        <v>56</v>
      </c>
      <c r="AE53" s="232">
        <f>$G$55/1000</f>
        <v>0.16500000000000001</v>
      </c>
      <c r="AF53" s="230">
        <f>$C$55/1000</f>
        <v>2.1999999999999999E-2</v>
      </c>
      <c r="AG53" s="231" t="s">
        <v>56</v>
      </c>
      <c r="AH53" s="232">
        <f>$G$55/1000</f>
        <v>0.16500000000000001</v>
      </c>
      <c r="AI53" s="230">
        <f>$C$55/1000</f>
        <v>2.1999999999999999E-2</v>
      </c>
      <c r="AJ53" s="231" t="s">
        <v>56</v>
      </c>
      <c r="AK53" s="232">
        <f>$G$55/1000</f>
        <v>0.16500000000000001</v>
      </c>
      <c r="AL53" s="230">
        <f>$C$55/1000</f>
        <v>2.1999999999999999E-2</v>
      </c>
      <c r="AM53" s="231" t="s">
        <v>56</v>
      </c>
      <c r="AN53" s="232">
        <f>$G$55/1000</f>
        <v>0.16500000000000001</v>
      </c>
      <c r="AO53" s="230">
        <f>$C$55/1000</f>
        <v>2.1999999999999999E-2</v>
      </c>
      <c r="AP53" s="231" t="s">
        <v>56</v>
      </c>
      <c r="AQ53" s="232">
        <f>$G$55/1000</f>
        <v>0.16500000000000001</v>
      </c>
      <c r="AR53" s="230">
        <f>$C$55/1000</f>
        <v>2.1999999999999999E-2</v>
      </c>
      <c r="AS53" s="231" t="s">
        <v>56</v>
      </c>
      <c r="AT53" s="232">
        <f>$G$55/1000</f>
        <v>0.16500000000000001</v>
      </c>
      <c r="AU53" s="230">
        <f>$C$55/1000</f>
        <v>2.1999999999999999E-2</v>
      </c>
      <c r="AV53" s="231" t="s">
        <v>56</v>
      </c>
      <c r="AW53" s="232">
        <f>$G$55/1000</f>
        <v>0.16500000000000001</v>
      </c>
      <c r="AX53" s="230">
        <f>$C$55/1000</f>
        <v>2.1999999999999999E-2</v>
      </c>
      <c r="AY53" s="231" t="s">
        <v>56</v>
      </c>
      <c r="AZ53" s="232">
        <f>$G$55/1000</f>
        <v>0.16500000000000001</v>
      </c>
      <c r="BA53" s="230">
        <f>$C$55/1000</f>
        <v>2.1999999999999999E-2</v>
      </c>
      <c r="BB53" s="231" t="s">
        <v>56</v>
      </c>
      <c r="BC53" s="232">
        <f>$G$55/1000</f>
        <v>0.16500000000000001</v>
      </c>
      <c r="BD53" s="230">
        <f>$C$55/1000</f>
        <v>2.1999999999999999E-2</v>
      </c>
      <c r="BE53" s="231" t="s">
        <v>56</v>
      </c>
      <c r="BF53" s="232">
        <f>$G$55/1000</f>
        <v>0.16500000000000001</v>
      </c>
      <c r="BG53" s="230">
        <f>$C$55/1000</f>
        <v>2.1999999999999999E-2</v>
      </c>
      <c r="BH53" s="231" t="s">
        <v>56</v>
      </c>
      <c r="BI53" s="232">
        <f>$G$55/1000</f>
        <v>0.16500000000000001</v>
      </c>
      <c r="BJ53" s="230">
        <f>$C$55/1000</f>
        <v>2.1999999999999999E-2</v>
      </c>
      <c r="BK53" s="231" t="s">
        <v>56</v>
      </c>
      <c r="BL53" s="232">
        <f>$G$55/1000</f>
        <v>0.16500000000000001</v>
      </c>
      <c r="BM53" s="230">
        <f>$C$55/1000</f>
        <v>2.1999999999999999E-2</v>
      </c>
      <c r="BN53" s="231" t="s">
        <v>56</v>
      </c>
      <c r="BO53" s="232">
        <f>$G$55/1000</f>
        <v>0.16500000000000001</v>
      </c>
      <c r="BP53" s="230">
        <f>$C$55/1000</f>
        <v>2.1999999999999999E-2</v>
      </c>
      <c r="BQ53" s="231" t="s">
        <v>56</v>
      </c>
      <c r="BR53" s="232">
        <f>$G$55/1000</f>
        <v>0.16500000000000001</v>
      </c>
      <c r="BS53" s="230">
        <f>$C$55/1000</f>
        <v>2.1999999999999999E-2</v>
      </c>
      <c r="BT53" s="231" t="s">
        <v>56</v>
      </c>
      <c r="BU53" s="232">
        <f>$G$55/1000</f>
        <v>0.16500000000000001</v>
      </c>
      <c r="BV53" s="230">
        <f>$C$55/1000</f>
        <v>2.1999999999999999E-2</v>
      </c>
      <c r="BW53" s="231" t="s">
        <v>56</v>
      </c>
      <c r="BX53" s="232">
        <f>$G$55/1000</f>
        <v>0.16500000000000001</v>
      </c>
      <c r="BY53" s="230">
        <f>$C$55/1000</f>
        <v>2.1999999999999999E-2</v>
      </c>
      <c r="BZ53" s="231" t="s">
        <v>56</v>
      </c>
      <c r="CA53" s="232">
        <f>$G$55/1000</f>
        <v>0.16500000000000001</v>
      </c>
    </row>
    <row r="54" spans="1:79" ht="12.75" customHeight="1" thickBot="1">
      <c r="A54" s="268" t="s">
        <v>24</v>
      </c>
      <c r="B54" s="234" t="s">
        <v>57</v>
      </c>
      <c r="C54" s="235"/>
      <c r="D54" s="235" t="s">
        <v>58</v>
      </c>
      <c r="E54" s="236"/>
      <c r="F54" s="237"/>
      <c r="G54" s="269"/>
      <c r="H54" s="238">
        <f>((I15^2+J15^2)*$G$56/1000)/$C$16^2</f>
        <v>8.0580582514468806E-3</v>
      </c>
      <c r="I54" s="239" t="s">
        <v>56</v>
      </c>
      <c r="J54" s="240">
        <f>((I15^2+J15^2)*$O$56)/(100*$C$16)</f>
        <v>0.17551665146383999</v>
      </c>
      <c r="K54" s="238">
        <f>((L15^2+M15^2)*$G$56/1000)/$C$16^2</f>
        <v>7.8201229079519988E-3</v>
      </c>
      <c r="L54" s="239" t="s">
        <v>56</v>
      </c>
      <c r="M54" s="240">
        <f>((L15^2+M15^2)*$O$56)/(100*$C$16)</f>
        <v>0.170334061136</v>
      </c>
      <c r="N54" s="238">
        <f>((O15^2+P15^2)*$G$56/1000)/$C$16^2</f>
        <v>7.8325218339781819E-3</v>
      </c>
      <c r="O54" s="239" t="s">
        <v>56</v>
      </c>
      <c r="P54" s="240">
        <f>((O15^2+P15^2)*$O$56)/(100*$C$16)</f>
        <v>0.1706041284288832</v>
      </c>
      <c r="Q54" s="238">
        <f>((R15^2+S15^2)*$G$56/1000)/$C$16^2</f>
        <v>8.0505150463870863E-3</v>
      </c>
      <c r="R54" s="239" t="s">
        <v>56</v>
      </c>
      <c r="S54" s="240">
        <f>((R15^2+S15^2)*$O$56)/(100*$C$16)</f>
        <v>0.17535234909072642</v>
      </c>
      <c r="T54" s="238">
        <f>((U15^2+V15^2)*$G$56/1000)/$C$16^2</f>
        <v>9.9518299443293184E-3</v>
      </c>
      <c r="U54" s="239" t="s">
        <v>56</v>
      </c>
      <c r="V54" s="240">
        <f>((U15^2+V15^2)*$O$56)/(100*$C$16)</f>
        <v>0.21676585267333121</v>
      </c>
      <c r="W54" s="238">
        <f>((X15^2+Y15^2)*$G$56/1000)/$C$16^2</f>
        <v>1.1919222706155896E-2</v>
      </c>
      <c r="X54" s="239" t="s">
        <v>56</v>
      </c>
      <c r="Y54" s="240">
        <f>((X15^2+Y15^2)*$O$56)/(100*$C$16)</f>
        <v>0.25961863170455679</v>
      </c>
      <c r="Z54" s="238">
        <f>((AA15^2+AB15^2)*$G$56/1000)/$C$16^2</f>
        <v>1.2831356310330241E-2</v>
      </c>
      <c r="AA54" s="239" t="s">
        <v>56</v>
      </c>
      <c r="AB54" s="240">
        <f>((AA15^2+AB15^2)*$O$56)/(100*$C$16)</f>
        <v>0.27948627610432003</v>
      </c>
      <c r="AC54" s="238">
        <f>((AD15^2+AE15^2)*$G$56/1000)/$C$16^2</f>
        <v>1.2895288127768106E-2</v>
      </c>
      <c r="AD54" s="239" t="s">
        <v>56</v>
      </c>
      <c r="AE54" s="240">
        <f>((AD15^2+AE15^2)*$O$56)/(100*$C$16)</f>
        <v>0.28087880742744326</v>
      </c>
      <c r="AF54" s="238">
        <f>((AG15^2+AH15^2)*$G$56/1000)/$C$16^2</f>
        <v>1.3025096739103105E-2</v>
      </c>
      <c r="AG54" s="239" t="s">
        <v>56</v>
      </c>
      <c r="AH54" s="240">
        <f>((AG15^2+AH15^2)*$O$56)/(100*$C$16)</f>
        <v>0.283706234591872</v>
      </c>
      <c r="AI54" s="238">
        <f>((AJ15^2+AK15^2)*$G$56/1000)/$C$16^2</f>
        <v>1.3299890587008943E-2</v>
      </c>
      <c r="AJ54" s="239" t="s">
        <v>56</v>
      </c>
      <c r="AK54" s="240">
        <f>((AJ15^2+AK15^2)*$O$56)/(100*$C$16)</f>
        <v>0.28969165868813446</v>
      </c>
      <c r="AL54" s="238">
        <f>((AM15^2+AN15^2)*$G$56/1000)/$C$16^2</f>
        <v>1.3050706873280487E-2</v>
      </c>
      <c r="AM54" s="239" t="s">
        <v>56</v>
      </c>
      <c r="AN54" s="240">
        <f>((AM15^2+AN15^2)*$O$56)/(100*$C$16)</f>
        <v>0.28426406190635523</v>
      </c>
      <c r="AO54" s="238">
        <f>((AP15^2+AQ15^2)*$G$56/1000)/$C$16^2</f>
        <v>1.2988795991432135E-2</v>
      </c>
      <c r="AP54" s="239" t="s">
        <v>56</v>
      </c>
      <c r="AQ54" s="240">
        <f>((AP15^2+AQ15^2)*$O$56)/(100*$C$16)</f>
        <v>0.28291554960573428</v>
      </c>
      <c r="AR54" s="238">
        <f>((AS15^2+AT15^2)*$G$56/1000)/$C$16^2</f>
        <v>1.2887973479268348E-2</v>
      </c>
      <c r="AS54" s="239" t="s">
        <v>56</v>
      </c>
      <c r="AT54" s="240">
        <f>((AS15^2+AT15^2)*$O$56)/(100*$C$16)</f>
        <v>0.28071948336062086</v>
      </c>
      <c r="AU54" s="238">
        <f>((AV15^2+AW15^2)*$G$56/1000)/$C$16^2</f>
        <v>1.3543241782659837E-2</v>
      </c>
      <c r="AV54" s="239" t="s">
        <v>56</v>
      </c>
      <c r="AW54" s="240">
        <f>((AV15^2+AW15^2)*$O$56)/(100*$C$16)</f>
        <v>0.29499221443711993</v>
      </c>
      <c r="AX54" s="238">
        <f>((AY15^2+AZ15^2)*$G$56/1000)/$C$16^2</f>
        <v>1.5162590233207004E-2</v>
      </c>
      <c r="AY54" s="239" t="s">
        <v>56</v>
      </c>
      <c r="AZ54" s="240">
        <f>((AY15^2+AZ15^2)*$O$56)/(100*$C$16)</f>
        <v>0.33026406389814394</v>
      </c>
      <c r="BA54" s="238">
        <f>((BB15^2+BC15^2)*$G$56/1000)/$C$16^2</f>
        <v>1.5013835682281627E-2</v>
      </c>
      <c r="BB54" s="239" t="s">
        <v>56</v>
      </c>
      <c r="BC54" s="240">
        <f>((BB15^2+BC15^2)*$O$56)/(100*$C$16)</f>
        <v>0.32702396561966085</v>
      </c>
      <c r="BD54" s="238">
        <f>((BE15^2+BF15^2)*$G$56/1000)/$C$16^2</f>
        <v>1.5362151178076865E-2</v>
      </c>
      <c r="BE54" s="239" t="s">
        <v>56</v>
      </c>
      <c r="BF54" s="240">
        <f>((BE15^2+BF15^2)*$O$56)/(100*$C$16)</f>
        <v>0.33461080199726706</v>
      </c>
      <c r="BG54" s="238">
        <f>((BH15^2+BI15^2)*$G$56/1000)/$C$16^2</f>
        <v>1.4875671823593005E-2</v>
      </c>
      <c r="BH54" s="239" t="s">
        <v>56</v>
      </c>
      <c r="BI54" s="240">
        <f>((BH15^2+BI15^2)*$O$56)/(100*$C$16)</f>
        <v>0.3240145485772864</v>
      </c>
      <c r="BJ54" s="238">
        <f>((BK15^2+BL15^2)*$G$56/1000)/$C$16^2</f>
        <v>1.4399961543951605E-2</v>
      </c>
      <c r="BK54" s="239" t="s">
        <v>56</v>
      </c>
      <c r="BL54" s="240">
        <f>((BK15^2+BL15^2)*$O$56)/(100*$C$16)</f>
        <v>0.31365286183537272</v>
      </c>
      <c r="BM54" s="238">
        <f>((BN15^2+BO15^2)*$G$56/1000)/$C$16^2</f>
        <v>1.4004307279425714E-2</v>
      </c>
      <c r="BN54" s="239" t="s">
        <v>56</v>
      </c>
      <c r="BO54" s="240">
        <f>((BN15^2+BO15^2)*$O$56)/(100*$C$16)</f>
        <v>0.30503491573967356</v>
      </c>
      <c r="BP54" s="238">
        <f>((BQ15^2+BR15^2)*$G$56/1000)/$C$16^2</f>
        <v>1.2815774502148457E-2</v>
      </c>
      <c r="BQ54" s="239" t="s">
        <v>56</v>
      </c>
      <c r="BR54" s="240">
        <f>((BQ15^2+BR15^2)*$O$56)/(100*$C$16)</f>
        <v>0.2791468808417793</v>
      </c>
      <c r="BS54" s="238">
        <f>((BT15^2+BU15^2)*$G$56/1000)/$C$16^2</f>
        <v>1.1439844858731516E-2</v>
      </c>
      <c r="BT54" s="239" t="s">
        <v>56</v>
      </c>
      <c r="BU54" s="240">
        <f>((BT15^2+BU15^2)*$O$56)/(100*$C$16)</f>
        <v>0.24917705980964483</v>
      </c>
      <c r="BV54" s="238">
        <f>((BW15^2+BX15^2)*$G$56/1000)/$C$16^2</f>
        <v>1.0045449470784328E-2</v>
      </c>
      <c r="BW54" s="239" t="s">
        <v>56</v>
      </c>
      <c r="BX54" s="240">
        <f>((BW15^2+BX15^2)*$O$56)/(100*$C$16)</f>
        <v>0.21880502703547522</v>
      </c>
      <c r="BY54" s="238">
        <f>((BZ15^2+CA15^2)*$G$56/1000)/$C$16^2</f>
        <v>9.43130168710128E-3</v>
      </c>
      <c r="BZ54" s="239" t="s">
        <v>56</v>
      </c>
      <c r="CA54" s="240">
        <f>((BZ15^2+CA15^2)*$O$56)/(100*$C$16)</f>
        <v>0.20542796284303996</v>
      </c>
    </row>
    <row r="55" spans="1:79">
      <c r="A55" s="270"/>
      <c r="B55" s="271" t="s">
        <v>59</v>
      </c>
      <c r="C55" s="242">
        <v>22</v>
      </c>
      <c r="D55" s="243"/>
      <c r="E55" s="243"/>
      <c r="F55" s="244" t="s">
        <v>60</v>
      </c>
      <c r="G55" s="245">
        <v>165</v>
      </c>
      <c r="H55" s="53"/>
      <c r="I55" s="54"/>
      <c r="J55" s="272"/>
      <c r="K55" s="273"/>
      <c r="L55" s="274"/>
      <c r="M55" s="275"/>
      <c r="N55" s="276"/>
      <c r="O55" s="277"/>
      <c r="P55" s="272"/>
      <c r="Q55" s="273"/>
      <c r="R55" s="274"/>
      <c r="S55" s="275"/>
      <c r="T55" s="273"/>
      <c r="U55" s="274"/>
      <c r="V55" s="275"/>
      <c r="W55" s="273"/>
      <c r="X55" s="274"/>
      <c r="Y55" s="275"/>
      <c r="Z55" s="273"/>
      <c r="AA55" s="274"/>
      <c r="AB55" s="275"/>
      <c r="AC55" s="273"/>
      <c r="AD55" s="274"/>
      <c r="AE55" s="275"/>
      <c r="AF55" s="273"/>
      <c r="AG55" s="274"/>
      <c r="AH55" s="275"/>
      <c r="AI55" s="273"/>
      <c r="AJ55" s="274"/>
      <c r="AK55" s="275"/>
      <c r="AL55" s="273"/>
      <c r="AM55" s="274"/>
      <c r="AN55" s="275"/>
      <c r="AO55" s="273"/>
      <c r="AP55" s="274"/>
      <c r="AQ55" s="275"/>
      <c r="AR55" s="273"/>
      <c r="AS55" s="274"/>
      <c r="AT55" s="275"/>
      <c r="AU55" s="273"/>
      <c r="AV55" s="274"/>
      <c r="AW55" s="275"/>
      <c r="AX55" s="273"/>
      <c r="AY55" s="274"/>
      <c r="AZ55" s="275"/>
      <c r="BA55" s="273"/>
      <c r="BB55" s="274"/>
      <c r="BC55" s="275"/>
      <c r="BD55" s="273"/>
      <c r="BE55" s="274"/>
      <c r="BF55" s="275"/>
      <c r="BG55" s="273"/>
      <c r="BH55" s="274"/>
      <c r="BI55" s="275"/>
      <c r="BJ55" s="273"/>
      <c r="BK55" s="274"/>
      <c r="BL55" s="275"/>
      <c r="BM55" s="273"/>
      <c r="BN55" s="274"/>
      <c r="BO55" s="275"/>
      <c r="BP55" s="273"/>
      <c r="BQ55" s="274"/>
      <c r="BR55" s="275"/>
      <c r="BS55" s="273"/>
      <c r="BT55" s="274"/>
      <c r="BU55" s="275"/>
      <c r="BV55" s="273"/>
      <c r="BW55" s="274"/>
      <c r="BX55" s="275"/>
      <c r="BY55" s="273"/>
      <c r="BZ55" s="274"/>
      <c r="CA55" s="275"/>
    </row>
    <row r="56" spans="1:79" ht="13.8" thickBot="1">
      <c r="A56" s="270"/>
      <c r="B56" s="278"/>
      <c r="C56" s="225"/>
      <c r="D56" s="222"/>
      <c r="E56" s="256" t="s">
        <v>61</v>
      </c>
      <c r="F56" s="257"/>
      <c r="G56" s="279">
        <v>117.99</v>
      </c>
      <c r="H56" s="140"/>
      <c r="I56" s="259"/>
      <c r="J56" s="260"/>
      <c r="K56" s="261"/>
      <c r="L56" s="261"/>
      <c r="M56" s="262"/>
      <c r="N56" s="140" t="s">
        <v>62</v>
      </c>
      <c r="O56" s="255">
        <v>10.28</v>
      </c>
      <c r="P56" s="260"/>
      <c r="Q56" s="261"/>
      <c r="R56" s="261"/>
      <c r="S56" s="280"/>
      <c r="T56" s="261"/>
      <c r="U56" s="261"/>
      <c r="V56" s="280"/>
      <c r="W56" s="261"/>
      <c r="X56" s="261"/>
      <c r="Y56" s="280"/>
      <c r="Z56" s="261"/>
      <c r="AA56" s="261"/>
      <c r="AB56" s="280"/>
      <c r="AC56" s="261"/>
      <c r="AD56" s="261"/>
      <c r="AE56" s="280"/>
      <c r="AF56" s="261"/>
      <c r="AG56" s="261"/>
      <c r="AH56" s="280"/>
      <c r="AI56" s="261"/>
      <c r="AJ56" s="261"/>
      <c r="AK56" s="280"/>
      <c r="AL56" s="261"/>
      <c r="AM56" s="261"/>
      <c r="AN56" s="280"/>
      <c r="AO56" s="261"/>
      <c r="AP56" s="261"/>
      <c r="AQ56" s="280"/>
      <c r="AR56" s="261"/>
      <c r="AS56" s="261"/>
      <c r="AT56" s="280"/>
      <c r="AU56" s="261"/>
      <c r="AV56" s="261"/>
      <c r="AW56" s="280"/>
      <c r="AX56" s="261"/>
      <c r="AY56" s="261"/>
      <c r="AZ56" s="280"/>
      <c r="BA56" s="261"/>
      <c r="BB56" s="261"/>
      <c r="BC56" s="280"/>
      <c r="BD56" s="261"/>
      <c r="BE56" s="261"/>
      <c r="BF56" s="280"/>
      <c r="BG56" s="261"/>
      <c r="BH56" s="261"/>
      <c r="BI56" s="280"/>
      <c r="BJ56" s="261"/>
      <c r="BK56" s="261"/>
      <c r="BL56" s="280"/>
      <c r="BM56" s="261"/>
      <c r="BN56" s="261"/>
      <c r="BO56" s="280"/>
      <c r="BP56" s="261"/>
      <c r="BQ56" s="261"/>
      <c r="BR56" s="280"/>
      <c r="BS56" s="261"/>
      <c r="BT56" s="261"/>
      <c r="BU56" s="280"/>
      <c r="BV56" s="261"/>
      <c r="BW56" s="261"/>
      <c r="BX56" s="280"/>
      <c r="BY56" s="261"/>
      <c r="BZ56" s="261"/>
      <c r="CA56" s="280"/>
    </row>
    <row r="57" spans="1:79" ht="13.8" thickBot="1">
      <c r="A57" s="118"/>
      <c r="B57" s="1610" t="s">
        <v>63</v>
      </c>
      <c r="C57" s="1611"/>
      <c r="D57" s="1611"/>
      <c r="E57" s="1611"/>
      <c r="F57" s="1611"/>
      <c r="G57" s="1612"/>
      <c r="H57" s="281">
        <f>SUM(I15,H53,H54)</f>
        <v>6.5019580582514465</v>
      </c>
      <c r="I57" s="282" t="s">
        <v>56</v>
      </c>
      <c r="J57" s="283">
        <f>SUM(J15,J53,J54)</f>
        <v>1.23411665146384</v>
      </c>
      <c r="K57" s="281">
        <f t="shared" ref="K57" si="165">SUM(L15,K53,K54)</f>
        <v>6.4078201229079523</v>
      </c>
      <c r="L57" s="282" t="s">
        <v>56</v>
      </c>
      <c r="M57" s="283">
        <f t="shared" ref="M57" si="166">SUM(M15,M53,M54)</f>
        <v>1.1983340611360001</v>
      </c>
      <c r="N57" s="281">
        <f t="shared" ref="N57" si="167">SUM(O15,N53,N54)</f>
        <v>6.4118925218339786</v>
      </c>
      <c r="O57" s="282" t="s">
        <v>56</v>
      </c>
      <c r="P57" s="283">
        <f t="shared" ref="P57" si="168">SUM(P15,P53,P54)</f>
        <v>1.2066041284288833</v>
      </c>
      <c r="Q57" s="281">
        <f t="shared" ref="Q57" si="169">SUM(R15,Q53,Q54)</f>
        <v>6.5049905150463871</v>
      </c>
      <c r="R57" s="282" t="s">
        <v>56</v>
      </c>
      <c r="S57" s="283">
        <f t="shared" ref="S57" si="170">SUM(S15,S53,S54)</f>
        <v>1.1884123490907263</v>
      </c>
      <c r="T57" s="281">
        <f t="shared" ref="T57" si="171">SUM(U15,T53,T54)</f>
        <v>7.2337118299443297</v>
      </c>
      <c r="U57" s="282" t="s">
        <v>56</v>
      </c>
      <c r="V57" s="283">
        <f t="shared" ref="V57" si="172">SUM(V15,V53,V54)</f>
        <v>1.3037658526733311</v>
      </c>
      <c r="W57" s="281">
        <f t="shared" ref="W57" si="173">SUM(X15,W53,W54)</f>
        <v>7.9184992227061555</v>
      </c>
      <c r="X57" s="282" t="s">
        <v>56</v>
      </c>
      <c r="Y57" s="283">
        <f t="shared" ref="Y57" si="174">SUM(Y15,Y53,Y54)</f>
        <v>1.4096186317045567</v>
      </c>
      <c r="Z57" s="281">
        <f t="shared" ref="Z57" si="175">SUM(AA15,Z53,Z54)</f>
        <v>8.1992313563103316</v>
      </c>
      <c r="AA57" s="282" t="s">
        <v>56</v>
      </c>
      <c r="AB57" s="283">
        <f t="shared" ref="AB57" si="176">SUM(AB15,AB53,AB54)</f>
        <v>1.5894862761043198</v>
      </c>
      <c r="AC57" s="281">
        <f t="shared" ref="AC57" si="177">SUM(AD15,AC53,AC54)</f>
        <v>8.2235952881277683</v>
      </c>
      <c r="AD57" s="282" t="s">
        <v>56</v>
      </c>
      <c r="AE57" s="283">
        <f t="shared" ref="AE57" si="178">SUM(AE15,AE53,AE54)</f>
        <v>1.5649388074274433</v>
      </c>
      <c r="AF57" s="281">
        <f t="shared" ref="AF57" si="179">SUM(AG15,AF53,AF54)</f>
        <v>8.2598650967391034</v>
      </c>
      <c r="AG57" s="282" t="s">
        <v>56</v>
      </c>
      <c r="AH57" s="283">
        <f t="shared" ref="AH57" si="180">SUM(AH15,AH53,AH54)</f>
        <v>1.6091862345918722</v>
      </c>
      <c r="AI57" s="281">
        <f t="shared" ref="AI57" si="181">SUM(AJ15,AI53,AI54)</f>
        <v>8.3498398905870097</v>
      </c>
      <c r="AJ57" s="282" t="s">
        <v>56</v>
      </c>
      <c r="AK57" s="283">
        <f t="shared" ref="AK57" si="182">SUM(AK15,AK53,AK54)</f>
        <v>1.6030516586881343</v>
      </c>
      <c r="AL57" s="281">
        <f t="shared" ref="AL57" si="183">SUM(AM15,AL53,AL54)</f>
        <v>8.27665070687328</v>
      </c>
      <c r="AM57" s="282" t="s">
        <v>56</v>
      </c>
      <c r="AN57" s="283">
        <f t="shared" ref="AN57" si="184">SUM(AN15,AN53,AN54)</f>
        <v>1.547624061906355</v>
      </c>
      <c r="AO57" s="281">
        <f t="shared" ref="AO57" si="185">SUM(AP15,AO53,AO54)</f>
        <v>8.250948795991432</v>
      </c>
      <c r="AP57" s="282" t="s">
        <v>56</v>
      </c>
      <c r="AQ57" s="283">
        <f t="shared" ref="AQ57" si="186">SUM(AQ15,AQ53,AQ54)</f>
        <v>1.5882755496057344</v>
      </c>
      <c r="AR57" s="281">
        <f t="shared" ref="AR57" si="187">SUM(AS15,AR53,AR54)</f>
        <v>8.2146679734792691</v>
      </c>
      <c r="AS57" s="282" t="s">
        <v>56</v>
      </c>
      <c r="AT57" s="283">
        <f t="shared" ref="AT57" si="188">SUM(AT15,AT53,AT54)</f>
        <v>1.6117194833606208</v>
      </c>
      <c r="AU57" s="281">
        <f t="shared" ref="AU57" si="189">SUM(AV15,AU53,AU54)</f>
        <v>8.4181432417826603</v>
      </c>
      <c r="AV57" s="282" t="s">
        <v>56</v>
      </c>
      <c r="AW57" s="283">
        <f t="shared" ref="AW57" si="190">SUM(AW15,AW53,AW54)</f>
        <v>1.6729922144371201</v>
      </c>
      <c r="AX57" s="281">
        <f t="shared" ref="AX57" si="191">SUM(AY15,AX53,AX54)</f>
        <v>8.8948825902332054</v>
      </c>
      <c r="AY57" s="282" t="s">
        <v>56</v>
      </c>
      <c r="AZ57" s="283">
        <f t="shared" ref="AZ57" si="192">SUM(AZ15,AZ53,AZ54)</f>
        <v>1.858324063898144</v>
      </c>
      <c r="BA57" s="281">
        <f t="shared" ref="BA57" si="193">SUM(BB15,BA53,BA54)</f>
        <v>8.8627338356822829</v>
      </c>
      <c r="BB57" s="282" t="s">
        <v>56</v>
      </c>
      <c r="BC57" s="283">
        <f t="shared" ref="BC57" si="194">SUM(BC15,BC53,BC54)</f>
        <v>1.7710239656196607</v>
      </c>
      <c r="BD57" s="281">
        <f t="shared" ref="BD57" si="195">SUM(BE15,BD53,BD54)</f>
        <v>8.9747021511780769</v>
      </c>
      <c r="BE57" s="282" t="s">
        <v>56</v>
      </c>
      <c r="BF57" s="283">
        <f t="shared" ref="BF57" si="196">SUM(BF15,BF53,BF54)</f>
        <v>1.7236108019972671</v>
      </c>
      <c r="BG57" s="281">
        <f t="shared" ref="BG57" si="197">SUM(BH15,BG53,BG54)</f>
        <v>8.8414356718235929</v>
      </c>
      <c r="BH57" s="282" t="s">
        <v>56</v>
      </c>
      <c r="BI57" s="283">
        <f t="shared" ref="BI57" si="198">SUM(BI15,BI53,BI54)</f>
        <v>1.6190745485772862</v>
      </c>
      <c r="BJ57" s="281">
        <f t="shared" ref="BJ57" si="199">SUM(BK15,BJ53,BJ54)</f>
        <v>8.7060199615439497</v>
      </c>
      <c r="BK57" s="282" t="s">
        <v>56</v>
      </c>
      <c r="BL57" s="283">
        <f t="shared" ref="BL57" si="200">SUM(BL15,BL53,BL54)</f>
        <v>1.5346528618353728</v>
      </c>
      <c r="BM57" s="281">
        <f t="shared" ref="BM57" si="201">SUM(BN15,BM53,BM54)</f>
        <v>8.5857243072794258</v>
      </c>
      <c r="BN57" s="282" t="s">
        <v>56</v>
      </c>
      <c r="BO57" s="283">
        <f t="shared" ref="BO57" si="202">SUM(BO15,BO53,BO54)</f>
        <v>1.5111549157396733</v>
      </c>
      <c r="BP57" s="281">
        <f t="shared" ref="BP57" si="203">SUM(BQ15,BP53,BP54)</f>
        <v>8.2147757745021508</v>
      </c>
      <c r="BQ57" s="282" t="s">
        <v>56</v>
      </c>
      <c r="BR57" s="283">
        <f t="shared" ref="BR57" si="204">SUM(BR15,BR53,BR54)</f>
        <v>1.4311468808417795</v>
      </c>
      <c r="BS57" s="281">
        <f t="shared" ref="BS57" si="205">SUM(BT15,BS53,BS54)</f>
        <v>7.7584598448587325</v>
      </c>
      <c r="BT57" s="282" t="s">
        <v>56</v>
      </c>
      <c r="BU57" s="283">
        <f t="shared" ref="BU57" si="206">SUM(BU15,BU53,BU54)</f>
        <v>1.3741770598096448</v>
      </c>
      <c r="BV57" s="281">
        <f t="shared" ref="BV57" si="207">SUM(BW15,BV53,BV54)</f>
        <v>7.2651854494707848</v>
      </c>
      <c r="BW57" s="282" t="s">
        <v>56</v>
      </c>
      <c r="BX57" s="283">
        <f t="shared" ref="BX57" si="208">SUM(BX15,BX53,BX54)</f>
        <v>1.3288050270354752</v>
      </c>
      <c r="BY57" s="281">
        <f t="shared" ref="BY57" si="209">SUM(BZ15,BY53,BY54)</f>
        <v>7.0382913016871012</v>
      </c>
      <c r="BZ57" s="282" t="s">
        <v>56</v>
      </c>
      <c r="CA57" s="283">
        <f t="shared" ref="CA57" si="210">SUM(CA15,CA53,CA54)</f>
        <v>1.29890796284304</v>
      </c>
    </row>
    <row r="58" spans="1:79">
      <c r="A58" s="284" t="s">
        <v>64</v>
      </c>
      <c r="B58" s="285"/>
      <c r="C58" s="286"/>
      <c r="D58" s="287"/>
      <c r="E58" s="54"/>
      <c r="F58" s="8"/>
      <c r="G58" s="60"/>
      <c r="H58" s="288"/>
      <c r="I58" s="289"/>
      <c r="J58" s="290"/>
      <c r="K58" s="291"/>
      <c r="L58" s="292"/>
      <c r="M58" s="290"/>
      <c r="N58" s="291"/>
      <c r="O58" s="292"/>
      <c r="P58" s="290"/>
      <c r="Q58" s="291"/>
      <c r="R58" s="292"/>
      <c r="S58" s="290"/>
      <c r="T58" s="291"/>
      <c r="U58" s="292"/>
      <c r="V58" s="290"/>
      <c r="W58" s="291"/>
      <c r="X58" s="292"/>
      <c r="Y58" s="290"/>
      <c r="Z58" s="291"/>
      <c r="AA58" s="292"/>
      <c r="AB58" s="290"/>
      <c r="AC58" s="291"/>
      <c r="AD58" s="292"/>
      <c r="AE58" s="290"/>
      <c r="AF58" s="291"/>
      <c r="AG58" s="292"/>
      <c r="AH58" s="290"/>
      <c r="AI58" s="291"/>
      <c r="AJ58" s="292"/>
      <c r="AK58" s="290"/>
      <c r="AL58" s="291"/>
      <c r="AM58" s="292"/>
      <c r="AN58" s="290"/>
      <c r="AO58" s="291"/>
      <c r="AP58" s="292"/>
      <c r="AQ58" s="290"/>
      <c r="AR58" s="291"/>
      <c r="AS58" s="292"/>
      <c r="AT58" s="290"/>
      <c r="AU58" s="291"/>
      <c r="AV58" s="292"/>
      <c r="AW58" s="290"/>
      <c r="AX58" s="291"/>
      <c r="AY58" s="292"/>
      <c r="AZ58" s="290"/>
      <c r="BA58" s="291"/>
      <c r="BB58" s="292"/>
      <c r="BC58" s="290"/>
      <c r="BD58" s="291"/>
      <c r="BE58" s="292"/>
      <c r="BF58" s="290"/>
      <c r="BG58" s="291"/>
      <c r="BH58" s="292"/>
      <c r="BI58" s="290"/>
      <c r="BJ58" s="291"/>
      <c r="BK58" s="292"/>
      <c r="BL58" s="290"/>
      <c r="BM58" s="291"/>
      <c r="BN58" s="292"/>
      <c r="BO58" s="290"/>
      <c r="BP58" s="291"/>
      <c r="BQ58" s="292"/>
      <c r="BR58" s="290"/>
      <c r="BS58" s="291"/>
      <c r="BT58" s="292"/>
      <c r="BU58" s="290"/>
      <c r="BV58" s="291"/>
      <c r="BW58" s="292"/>
      <c r="BX58" s="290"/>
      <c r="BY58" s="291"/>
      <c r="BZ58" s="292"/>
      <c r="CA58" s="290"/>
    </row>
    <row r="59" spans="1:79" ht="14.4" thickBot="1">
      <c r="A59" s="293" t="s">
        <v>65</v>
      </c>
      <c r="B59" s="149"/>
      <c r="C59" s="294"/>
      <c r="D59" s="149"/>
      <c r="E59" s="131"/>
      <c r="F59" s="149" t="s">
        <v>66</v>
      </c>
      <c r="G59" s="141"/>
      <c r="H59" s="295">
        <f>SUM(H52,H57)</f>
        <v>13.270593893884843</v>
      </c>
      <c r="I59" s="296" t="s">
        <v>56</v>
      </c>
      <c r="J59" s="297">
        <f>SUM(J52,J57)</f>
        <v>2.4788092954307341</v>
      </c>
      <c r="K59" s="295">
        <f>SUM(K52,K57)</f>
        <v>13.083960030594415</v>
      </c>
      <c r="L59" s="296" t="s">
        <v>56</v>
      </c>
      <c r="M59" s="297">
        <f>SUM(M52,M57)</f>
        <v>2.4071665707559058</v>
      </c>
      <c r="N59" s="295">
        <f>SUM(N52,N57)</f>
        <v>13.120059725142763</v>
      </c>
      <c r="O59" s="296" t="s">
        <v>56</v>
      </c>
      <c r="P59" s="297">
        <f>SUM(P52,P57)</f>
        <v>2.425230841092314</v>
      </c>
      <c r="Q59" s="295">
        <f>SUM(Q52,Q57)</f>
        <v>13.506944316657883</v>
      </c>
      <c r="R59" s="296" t="s">
        <v>56</v>
      </c>
      <c r="S59" s="297">
        <f>SUM(S52,S57)</f>
        <v>2.4002661619045389</v>
      </c>
      <c r="T59" s="295">
        <f>SUM(T52,T57)</f>
        <v>15.121111559967009</v>
      </c>
      <c r="U59" s="296" t="s">
        <v>56</v>
      </c>
      <c r="V59" s="297">
        <f>SUM(V52,V57)</f>
        <v>2.6435308569642446</v>
      </c>
      <c r="W59" s="295">
        <f>SUM(W52,W57)</f>
        <v>16.810064853662634</v>
      </c>
      <c r="X59" s="296" t="s">
        <v>56</v>
      </c>
      <c r="Y59" s="297">
        <f>SUM(Y52,Y57)</f>
        <v>2.8811525556631166</v>
      </c>
      <c r="Z59" s="295">
        <f>SUM(Z52,Z57)</f>
        <v>17.707039549028018</v>
      </c>
      <c r="AA59" s="296" t="s">
        <v>56</v>
      </c>
      <c r="AB59" s="297">
        <f>SUM(AB52,AB57)</f>
        <v>3.2683451770778378</v>
      </c>
      <c r="AC59" s="295">
        <f>SUM(AC52,AC57)</f>
        <v>17.763693083035488</v>
      </c>
      <c r="AD59" s="296" t="s">
        <v>56</v>
      </c>
      <c r="AE59" s="297">
        <f>SUM(AE52,AE57)</f>
        <v>3.220110382449243</v>
      </c>
      <c r="AF59" s="295">
        <f>SUM(AF52,AF57)</f>
        <v>17.75681969768107</v>
      </c>
      <c r="AG59" s="296" t="s">
        <v>56</v>
      </c>
      <c r="AH59" s="297">
        <f>SUM(AH52,AH57)</f>
        <v>3.3028347175967236</v>
      </c>
      <c r="AI59" s="295">
        <f>SUM(AI52,AI57)</f>
        <v>17.933234031638815</v>
      </c>
      <c r="AJ59" s="296" t="s">
        <v>56</v>
      </c>
      <c r="AK59" s="297">
        <f>SUM(AK52,AK57)</f>
        <v>3.2911477085692349</v>
      </c>
      <c r="AL59" s="295">
        <f>SUM(AL52,AL57)</f>
        <v>17.781667727086763</v>
      </c>
      <c r="AM59" s="296" t="s">
        <v>56</v>
      </c>
      <c r="AN59" s="297">
        <f>SUM(AN52,AN57)</f>
        <v>3.179202268645275</v>
      </c>
      <c r="AO59" s="295">
        <f>SUM(AO52,AO57)</f>
        <v>17.679579358945414</v>
      </c>
      <c r="AP59" s="296" t="s">
        <v>56</v>
      </c>
      <c r="AQ59" s="297">
        <f>SUM(AQ52,AQ57)</f>
        <v>3.2563772110925076</v>
      </c>
      <c r="AR59" s="295">
        <f>SUM(AR52,AR57)</f>
        <v>17.742280076532374</v>
      </c>
      <c r="AS59" s="296" t="s">
        <v>56</v>
      </c>
      <c r="AT59" s="297">
        <f>SUM(AT52,AT57)</f>
        <v>3.313303008950875</v>
      </c>
      <c r="AU59" s="295">
        <f>SUM(AU52,AU57)</f>
        <v>18.170872937774377</v>
      </c>
      <c r="AV59" s="296" t="s">
        <v>56</v>
      </c>
      <c r="AW59" s="297">
        <f>SUM(AW52,AW57)</f>
        <v>3.4396130697302802</v>
      </c>
      <c r="AX59" s="295">
        <f>SUM(AX52,AX57)</f>
        <v>19.201056528281452</v>
      </c>
      <c r="AY59" s="296" t="s">
        <v>56</v>
      </c>
      <c r="AZ59" s="297">
        <f>SUM(AZ52,AZ57)</f>
        <v>3.8215423042407761</v>
      </c>
      <c r="BA59" s="295">
        <f>SUM(BA52,BA57)</f>
        <v>19.227402074953488</v>
      </c>
      <c r="BB59" s="296" t="s">
        <v>56</v>
      </c>
      <c r="BC59" s="297">
        <f>SUM(BC52,BC57)</f>
        <v>3.6541757148727823</v>
      </c>
      <c r="BD59" s="295">
        <f>SUM(BD52,BD57)</f>
        <v>19.160800021779487</v>
      </c>
      <c r="BE59" s="296" t="s">
        <v>56</v>
      </c>
      <c r="BF59" s="297">
        <f>SUM(BF52,BF57)</f>
        <v>3.5363400854347136</v>
      </c>
      <c r="BG59" s="295">
        <f>SUM(BG52,BG57)</f>
        <v>18.661105117344803</v>
      </c>
      <c r="BH59" s="296" t="s">
        <v>56</v>
      </c>
      <c r="BI59" s="297">
        <f>SUM(BI52,BI57)</f>
        <v>3.3072719565239259</v>
      </c>
      <c r="BJ59" s="295">
        <f>SUM(BJ52,BJ57)</f>
        <v>18.104060325882436</v>
      </c>
      <c r="BK59" s="296" t="s">
        <v>56</v>
      </c>
      <c r="BL59" s="297">
        <f>SUM(BL52,BL57)</f>
        <v>3.1153074634457107</v>
      </c>
      <c r="BM59" s="295">
        <f>SUM(BM52,BM57)</f>
        <v>17.773407830871278</v>
      </c>
      <c r="BN59" s="296" t="s">
        <v>56</v>
      </c>
      <c r="BO59" s="297">
        <f>SUM(BO52,BO57)</f>
        <v>3.0609629660513535</v>
      </c>
      <c r="BP59" s="295">
        <f>SUM(BP52,BP57)</f>
        <v>16.932779630113583</v>
      </c>
      <c r="BQ59" s="296" t="s">
        <v>56</v>
      </c>
      <c r="BR59" s="297">
        <f>SUM(BR52,BR57)</f>
        <v>2.8923124050239304</v>
      </c>
      <c r="BS59" s="295">
        <f>SUM(BS52,BS57)</f>
        <v>15.904551634151998</v>
      </c>
      <c r="BT59" s="296" t="s">
        <v>56</v>
      </c>
      <c r="BU59" s="297">
        <f>SUM(BU52,BU57)</f>
        <v>2.7690435319173954</v>
      </c>
      <c r="BV59" s="295">
        <f>SUM(BV52,BV57)</f>
        <v>14.947062676344711</v>
      </c>
      <c r="BW59" s="296" t="s">
        <v>56</v>
      </c>
      <c r="BX59" s="297">
        <f>SUM(BX52,BX57)</f>
        <v>2.678775609173293</v>
      </c>
      <c r="BY59" s="295">
        <f>SUM(BY52,BY57)</f>
        <v>14.388238410787526</v>
      </c>
      <c r="BZ59" s="296" t="s">
        <v>56</v>
      </c>
      <c r="CA59" s="297">
        <f>SUM(CA52,CA57)</f>
        <v>2.61200847157028</v>
      </c>
    </row>
    <row r="60" spans="1:79" s="298" customFormat="1">
      <c r="E60" s="298" t="s">
        <v>67</v>
      </c>
      <c r="I60" s="299">
        <f>J59/H59</f>
        <v>0.18678962789849082</v>
      </c>
      <c r="L60" s="299">
        <f>M59/K59</f>
        <v>0.18397844116973708</v>
      </c>
      <c r="O60" s="299">
        <f>P59/N59</f>
        <v>0.18484907019475663</v>
      </c>
      <c r="R60" s="299">
        <f>S59/Q59</f>
        <v>0.17770608256260684</v>
      </c>
      <c r="U60" s="299">
        <f>V59/T59</f>
        <v>0.1748238445619941</v>
      </c>
      <c r="X60" s="299">
        <f>Y59/W59</f>
        <v>0.17139449375981206</v>
      </c>
      <c r="AA60" s="299">
        <f>AB59/Z59</f>
        <v>0.18457886017751879</v>
      </c>
      <c r="AD60" s="299">
        <f>AE59/AC59</f>
        <v>0.18127482654631552</v>
      </c>
      <c r="AG60" s="299">
        <f>AH59/AF59</f>
        <v>0.18600373117648164</v>
      </c>
      <c r="AJ60" s="299">
        <f>AK59/AI59</f>
        <v>0.18352226390191573</v>
      </c>
      <c r="AM60" s="299">
        <f>AN59/AL59</f>
        <v>0.178791006414005</v>
      </c>
      <c r="AP60" s="299">
        <f>AQ59/AO59</f>
        <v>0.18418861359644645</v>
      </c>
      <c r="AS60" s="299">
        <f>AT59/AR59</f>
        <v>0.1867461788822376</v>
      </c>
      <c r="AV60" s="299">
        <f>AW59/AU59</f>
        <v>0.18929267083145287</v>
      </c>
      <c r="AY60" s="299">
        <f>AZ59/AX59</f>
        <v>0.19902770967899519</v>
      </c>
      <c r="BB60" s="299">
        <f>BC59/BA59</f>
        <v>0.19005041349984989</v>
      </c>
      <c r="BE60" s="299">
        <f>BF59/BD59</f>
        <v>0.18456119167336779</v>
      </c>
      <c r="BH60" s="299">
        <f>BI59/BG59</f>
        <v>0.177228086746585</v>
      </c>
      <c r="BK60" s="299">
        <f>BL59/BJ59</f>
        <v>0.17207783267226068</v>
      </c>
      <c r="BN60" s="299">
        <f>BO59/BM59</f>
        <v>0.17222150052364499</v>
      </c>
      <c r="BQ60" s="299">
        <f>BR59/BP59</f>
        <v>0.17081143605508137</v>
      </c>
      <c r="BT60" s="299">
        <f>BU59/BS59</f>
        <v>0.17410384119043013</v>
      </c>
      <c r="BW60" s="299">
        <f>BX59/BV59</f>
        <v>0.17921752702708174</v>
      </c>
      <c r="BZ60" s="299">
        <f>CA59/BY59</f>
        <v>0.18153775305891073</v>
      </c>
    </row>
    <row r="61" spans="1:79" ht="13.8">
      <c r="B61" s="1605" t="s">
        <v>68</v>
      </c>
      <c r="C61" s="1605"/>
      <c r="D61" s="1605"/>
      <c r="E61" s="1605"/>
      <c r="F61" s="1605"/>
      <c r="T61" s="300"/>
      <c r="U61" s="301"/>
    </row>
    <row r="62" spans="1:79">
      <c r="T62" s="300"/>
      <c r="U62" s="301"/>
    </row>
  </sheetData>
  <mergeCells count="7">
    <mergeCell ref="B61:F61"/>
    <mergeCell ref="K3:M3"/>
    <mergeCell ref="BZ3:CA3"/>
    <mergeCell ref="E22:F22"/>
    <mergeCell ref="E23:F23"/>
    <mergeCell ref="B52:G52"/>
    <mergeCell ref="B57:G57"/>
  </mergeCells>
  <pageMargins left="0.19685039370078741" right="0.19685039370078741" top="0.39370078740157483" bottom="3.937007874015748E-2" header="0.35433070866141736" footer="0.11811023622047245"/>
  <pageSetup paperSize="9" scale="70" orientation="landscape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4"/>
  <sheetViews>
    <sheetView showZeros="0" view="pageBreakPreview" topLeftCell="A4" zoomScale="85" zoomScaleNormal="100" zoomScaleSheetLayoutView="85" workbookViewId="0">
      <selection activeCell="BH33" sqref="Q19:BH33"/>
    </sheetView>
  </sheetViews>
  <sheetFormatPr defaultColWidth="9.109375" defaultRowHeight="13.2"/>
  <cols>
    <col min="1" max="1" width="4.44140625" style="302" customWidth="1"/>
    <col min="2" max="2" width="8.109375" style="302" customWidth="1"/>
    <col min="3" max="3" width="10.109375" style="302" customWidth="1"/>
    <col min="4" max="4" width="7.33203125" style="302" customWidth="1"/>
    <col min="5" max="5" width="4.33203125" style="302" customWidth="1"/>
    <col min="6" max="6" width="5.109375" style="302" customWidth="1"/>
    <col min="7" max="7" width="5.5546875" style="302" customWidth="1"/>
    <col min="8" max="8" width="8.33203125" style="302" customWidth="1"/>
    <col min="9" max="9" width="8.109375" style="302" customWidth="1"/>
    <col min="10" max="18" width="8.33203125" style="302" customWidth="1"/>
    <col min="19" max="19" width="8" style="302" customWidth="1"/>
    <col min="20" max="79" width="8.44140625" style="302" customWidth="1"/>
    <col min="80" max="80" width="9.109375" style="302" customWidth="1"/>
    <col min="81" max="16384" width="9.109375" style="302"/>
  </cols>
  <sheetData>
    <row r="1" spans="1:79" ht="13.8">
      <c r="H1" s="30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04"/>
      <c r="W1" s="303"/>
      <c r="X1" s="304"/>
      <c r="Y1" s="304"/>
      <c r="Z1" s="303"/>
      <c r="AA1" s="304"/>
      <c r="AB1" s="304"/>
      <c r="AC1" s="303"/>
      <c r="AD1" s="304"/>
      <c r="AE1" s="304"/>
      <c r="AF1" s="303"/>
      <c r="AG1" s="304"/>
      <c r="AH1" s="304"/>
      <c r="AI1" s="303"/>
      <c r="AJ1" s="304"/>
      <c r="AK1" s="304"/>
      <c r="AL1" s="303"/>
      <c r="AM1" s="304"/>
      <c r="AN1" s="304"/>
      <c r="AO1" s="303"/>
      <c r="AP1" s="304"/>
      <c r="AQ1" s="304"/>
      <c r="AR1" s="303"/>
      <c r="AS1" s="304"/>
      <c r="AT1" s="304"/>
      <c r="AU1" s="303"/>
      <c r="AV1" s="304"/>
      <c r="AW1" s="304"/>
      <c r="AX1" s="303"/>
      <c r="AY1" s="304"/>
      <c r="AZ1" s="304"/>
      <c r="BA1" s="303"/>
      <c r="BB1" s="304"/>
      <c r="BC1" s="304"/>
      <c r="BD1" s="303"/>
      <c r="BE1" s="304"/>
      <c r="BF1" s="304"/>
      <c r="BG1" s="303"/>
      <c r="BH1" s="304"/>
      <c r="BI1" s="304"/>
      <c r="BJ1" s="303"/>
      <c r="BK1" s="304"/>
      <c r="BL1" s="304"/>
      <c r="BM1" s="303"/>
      <c r="BN1" s="304"/>
      <c r="BO1" s="304"/>
      <c r="BP1" s="303"/>
      <c r="BQ1" s="304"/>
      <c r="BR1" s="304"/>
      <c r="BS1" s="303"/>
      <c r="BT1" s="304"/>
      <c r="BU1" s="304"/>
      <c r="BV1" s="303"/>
      <c r="BW1" s="304"/>
      <c r="BX1" s="304"/>
      <c r="BY1" s="303"/>
      <c r="BZ1" s="304"/>
      <c r="CA1" s="304"/>
    </row>
    <row r="2" spans="1:79" ht="17.399999999999999">
      <c r="C2" s="305" t="s">
        <v>0</v>
      </c>
      <c r="D2" s="306"/>
      <c r="H2" s="303"/>
      <c r="I2" s="304"/>
      <c r="J2" s="304"/>
      <c r="K2" s="303"/>
      <c r="L2" s="304"/>
      <c r="M2" s="304"/>
      <c r="N2" s="303"/>
      <c r="O2" s="304"/>
      <c r="P2" s="304"/>
      <c r="Q2" s="303"/>
      <c r="R2" s="304"/>
      <c r="S2" s="304"/>
      <c r="T2" s="303"/>
      <c r="U2" s="304"/>
      <c r="V2" s="304"/>
      <c r="W2" s="303"/>
      <c r="X2" s="304"/>
      <c r="Y2" s="304"/>
      <c r="Z2" s="303"/>
      <c r="AA2" s="304"/>
      <c r="AB2" s="304"/>
      <c r="AC2" s="303"/>
      <c r="AD2" s="304"/>
      <c r="AE2" s="304"/>
      <c r="AF2" s="303"/>
      <c r="AG2" s="304"/>
      <c r="AH2" s="304"/>
      <c r="AI2" s="303"/>
      <c r="AJ2" s="304"/>
      <c r="AK2" s="304"/>
      <c r="AL2" s="303"/>
      <c r="AM2" s="307"/>
      <c r="AN2" s="307"/>
      <c r="AO2" s="303"/>
      <c r="AP2" s="307"/>
      <c r="AQ2" s="307"/>
      <c r="AR2" s="303"/>
      <c r="AS2" s="307"/>
      <c r="AT2" s="307"/>
      <c r="AU2" s="303"/>
      <c r="AV2" s="307"/>
      <c r="AW2" s="307"/>
      <c r="AX2" s="303"/>
      <c r="AY2" s="307"/>
      <c r="AZ2" s="307"/>
      <c r="BA2" s="303"/>
      <c r="BB2" s="304"/>
      <c r="BC2" s="304"/>
      <c r="BD2" s="303"/>
      <c r="BE2" s="304"/>
      <c r="BF2" s="304"/>
      <c r="BG2" s="303"/>
      <c r="BH2" s="304"/>
      <c r="BI2" s="304"/>
      <c r="BJ2" s="303"/>
      <c r="BK2" s="304"/>
      <c r="BL2" s="304"/>
      <c r="BM2" s="303"/>
      <c r="BN2" s="304"/>
      <c r="BO2" s="304"/>
      <c r="BP2" s="303"/>
      <c r="BQ2" s="304"/>
      <c r="BR2" s="304"/>
      <c r="BS2" s="303"/>
      <c r="BT2" s="304"/>
      <c r="BU2" s="304"/>
      <c r="BV2" s="303"/>
      <c r="BW2" s="304"/>
      <c r="BX2" s="304"/>
      <c r="BY2" s="303"/>
      <c r="BZ2" s="304"/>
      <c r="CA2" s="304"/>
    </row>
    <row r="3" spans="1:79" ht="13.8">
      <c r="C3" s="308"/>
      <c r="D3" s="309"/>
      <c r="E3" s="309"/>
      <c r="F3" s="309"/>
      <c r="H3" s="303"/>
      <c r="I3" s="310"/>
      <c r="J3" s="311"/>
      <c r="K3" s="303"/>
      <c r="L3" s="310"/>
      <c r="M3" s="311"/>
      <c r="N3" s="303"/>
      <c r="O3" s="310"/>
      <c r="P3" s="311"/>
      <c r="Q3" s="303"/>
      <c r="R3" s="310"/>
      <c r="S3" s="311"/>
      <c r="T3" s="303"/>
      <c r="U3" s="310"/>
      <c r="V3" s="311"/>
      <c r="W3" s="303"/>
      <c r="X3" s="310"/>
      <c r="Y3" s="311"/>
      <c r="Z3" s="303"/>
      <c r="AA3" s="310"/>
      <c r="AB3" s="311"/>
      <c r="AC3" s="303"/>
      <c r="AD3" s="310"/>
      <c r="AE3" s="311"/>
      <c r="AF3" s="303"/>
      <c r="AG3" s="310"/>
      <c r="AH3" s="311"/>
      <c r="AI3" s="303"/>
      <c r="AJ3" s="310"/>
      <c r="AK3" s="311"/>
      <c r="AL3" s="303"/>
      <c r="AM3" s="304"/>
      <c r="AN3" s="304"/>
      <c r="AO3" s="303"/>
      <c r="AP3" s="304"/>
      <c r="AQ3" s="304"/>
      <c r="AR3" s="303"/>
      <c r="AS3" s="304"/>
      <c r="AT3" s="304"/>
      <c r="AU3" s="303"/>
      <c r="AV3" s="304"/>
      <c r="AW3" s="304"/>
      <c r="AX3" s="303"/>
      <c r="AY3" s="304"/>
      <c r="AZ3" s="304"/>
      <c r="BA3" s="303"/>
      <c r="BB3" s="304"/>
      <c r="BC3" s="304"/>
      <c r="BD3" s="303"/>
      <c r="BE3" s="304"/>
      <c r="BF3" s="304"/>
      <c r="BG3" s="303"/>
      <c r="BH3" s="304"/>
      <c r="BI3" s="304"/>
      <c r="BJ3" s="303"/>
      <c r="BK3" s="304"/>
      <c r="BL3" s="304"/>
      <c r="BM3" s="303"/>
      <c r="BN3" s="304"/>
      <c r="BO3" s="304"/>
      <c r="BP3" s="303"/>
      <c r="BQ3" s="304"/>
      <c r="BR3" s="304"/>
      <c r="BS3" s="303"/>
      <c r="BT3" s="304"/>
      <c r="BU3" s="304"/>
      <c r="BV3" s="303"/>
      <c r="BW3" s="304"/>
      <c r="BX3" s="304"/>
      <c r="BY3" s="303"/>
      <c r="BZ3" s="304"/>
      <c r="CA3" s="304"/>
    </row>
    <row r="4" spans="1:79" ht="17.399999999999999">
      <c r="B4" s="312"/>
      <c r="C4" s="313" t="s">
        <v>2</v>
      </c>
      <c r="D4" s="313"/>
      <c r="E4" s="313"/>
      <c r="F4" s="314"/>
      <c r="G4" s="313"/>
      <c r="H4" s="306"/>
      <c r="BY4" s="5" t="s">
        <v>1</v>
      </c>
    </row>
    <row r="5" spans="1:79" s="316" customFormat="1" ht="18" thickBot="1">
      <c r="A5" s="302"/>
      <c r="B5" s="312"/>
      <c r="C5" s="313"/>
      <c r="D5" s="313"/>
      <c r="E5" s="313"/>
      <c r="F5" s="314"/>
      <c r="G5" s="313"/>
      <c r="H5" s="313"/>
      <c r="I5" s="302"/>
      <c r="J5" s="302"/>
      <c r="K5" s="1617" t="s">
        <v>69</v>
      </c>
      <c r="L5" s="1617"/>
      <c r="M5" s="1617"/>
      <c r="N5" s="315"/>
      <c r="O5" s="312"/>
      <c r="P5" s="31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 t="s">
        <v>4</v>
      </c>
      <c r="BZ5" s="1607">
        <v>43453</v>
      </c>
      <c r="CA5" s="1607"/>
    </row>
    <row r="6" spans="1:79" s="316" customFormat="1" ht="13.8" thickBot="1">
      <c r="A6" s="302"/>
      <c r="B6" s="312"/>
      <c r="C6" s="312"/>
      <c r="D6" s="312"/>
      <c r="E6" s="312"/>
      <c r="F6" s="312"/>
      <c r="G6" s="312"/>
      <c r="H6" s="312"/>
      <c r="I6" s="312"/>
      <c r="J6" s="312"/>
      <c r="K6" s="317"/>
      <c r="L6" s="312"/>
      <c r="M6" s="31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</row>
    <row r="7" spans="1:79" s="316" customFormat="1" ht="13.8" thickBot="1">
      <c r="A7" s="318" t="s">
        <v>5</v>
      </c>
      <c r="B7" s="319"/>
      <c r="C7" s="319"/>
      <c r="D7" s="320"/>
      <c r="E7" s="320"/>
      <c r="F7" s="321"/>
      <c r="G7" s="322"/>
      <c r="H7" s="323"/>
      <c r="I7" s="324">
        <v>1</v>
      </c>
      <c r="J7" s="325" t="s">
        <v>6</v>
      </c>
      <c r="K7" s="326"/>
      <c r="L7" s="327">
        <v>2</v>
      </c>
      <c r="M7" s="328" t="s">
        <v>6</v>
      </c>
      <c r="N7" s="323"/>
      <c r="O7" s="324">
        <v>3</v>
      </c>
      <c r="P7" s="325" t="s">
        <v>6</v>
      </c>
      <c r="Q7" s="323"/>
      <c r="R7" s="324">
        <v>4</v>
      </c>
      <c r="S7" s="325" t="s">
        <v>6</v>
      </c>
      <c r="T7" s="323"/>
      <c r="U7" s="324">
        <v>5</v>
      </c>
      <c r="V7" s="325" t="s">
        <v>6</v>
      </c>
      <c r="W7" s="323"/>
      <c r="X7" s="324">
        <v>6</v>
      </c>
      <c r="Y7" s="325" t="s">
        <v>6</v>
      </c>
      <c r="Z7" s="323"/>
      <c r="AA7" s="324">
        <v>7</v>
      </c>
      <c r="AB7" s="325" t="s">
        <v>6</v>
      </c>
      <c r="AC7" s="323"/>
      <c r="AD7" s="324">
        <v>8</v>
      </c>
      <c r="AE7" s="325" t="s">
        <v>6</v>
      </c>
      <c r="AF7" s="323"/>
      <c r="AG7" s="324">
        <v>9</v>
      </c>
      <c r="AH7" s="325" t="s">
        <v>6</v>
      </c>
      <c r="AI7" s="323"/>
      <c r="AJ7" s="324">
        <v>10</v>
      </c>
      <c r="AK7" s="325" t="s">
        <v>6</v>
      </c>
      <c r="AL7" s="323"/>
      <c r="AM7" s="324">
        <v>11</v>
      </c>
      <c r="AN7" s="325" t="s">
        <v>6</v>
      </c>
      <c r="AO7" s="323"/>
      <c r="AP7" s="324">
        <v>12</v>
      </c>
      <c r="AQ7" s="325" t="s">
        <v>6</v>
      </c>
      <c r="AR7" s="323"/>
      <c r="AS7" s="324">
        <v>13</v>
      </c>
      <c r="AT7" s="325" t="s">
        <v>6</v>
      </c>
      <c r="AU7" s="323"/>
      <c r="AV7" s="324">
        <v>14</v>
      </c>
      <c r="AW7" s="325" t="s">
        <v>6</v>
      </c>
      <c r="AX7" s="323"/>
      <c r="AY7" s="324">
        <v>15</v>
      </c>
      <c r="AZ7" s="325" t="s">
        <v>6</v>
      </c>
      <c r="BA7" s="323"/>
      <c r="BB7" s="324">
        <v>16</v>
      </c>
      <c r="BC7" s="325" t="s">
        <v>6</v>
      </c>
      <c r="BD7" s="323"/>
      <c r="BE7" s="324">
        <v>17</v>
      </c>
      <c r="BF7" s="325" t="s">
        <v>6</v>
      </c>
      <c r="BG7" s="323"/>
      <c r="BH7" s="324">
        <v>18</v>
      </c>
      <c r="BI7" s="325" t="s">
        <v>6</v>
      </c>
      <c r="BJ7" s="323"/>
      <c r="BK7" s="324">
        <v>19</v>
      </c>
      <c r="BL7" s="325" t="s">
        <v>6</v>
      </c>
      <c r="BM7" s="323"/>
      <c r="BN7" s="324">
        <v>20</v>
      </c>
      <c r="BO7" s="325" t="s">
        <v>6</v>
      </c>
      <c r="BP7" s="323"/>
      <c r="BQ7" s="324">
        <v>21</v>
      </c>
      <c r="BR7" s="325" t="s">
        <v>6</v>
      </c>
      <c r="BS7" s="323"/>
      <c r="BT7" s="324">
        <v>22</v>
      </c>
      <c r="BU7" s="325" t="s">
        <v>6</v>
      </c>
      <c r="BV7" s="329"/>
      <c r="BW7" s="327">
        <v>23</v>
      </c>
      <c r="BX7" s="328" t="s">
        <v>6</v>
      </c>
      <c r="BY7" s="329"/>
      <c r="BZ7" s="327">
        <v>24</v>
      </c>
      <c r="CA7" s="330" t="s">
        <v>6</v>
      </c>
    </row>
    <row r="8" spans="1:79" s="316" customFormat="1">
      <c r="A8" s="318" t="s">
        <v>7</v>
      </c>
      <c r="B8" s="331"/>
      <c r="C8" s="331" t="s">
        <v>8</v>
      </c>
      <c r="D8" s="332"/>
      <c r="E8" s="332"/>
      <c r="F8" s="333"/>
      <c r="G8" s="333"/>
      <c r="H8" s="334" t="s">
        <v>9</v>
      </c>
      <c r="I8" s="335" t="s">
        <v>10</v>
      </c>
      <c r="J8" s="336" t="s">
        <v>11</v>
      </c>
      <c r="K8" s="337" t="s">
        <v>9</v>
      </c>
      <c r="L8" s="338" t="s">
        <v>10</v>
      </c>
      <c r="M8" s="339" t="s">
        <v>11</v>
      </c>
      <c r="N8" s="334" t="s">
        <v>9</v>
      </c>
      <c r="O8" s="335" t="s">
        <v>10</v>
      </c>
      <c r="P8" s="336" t="s">
        <v>11</v>
      </c>
      <c r="Q8" s="334" t="s">
        <v>9</v>
      </c>
      <c r="R8" s="335" t="s">
        <v>10</v>
      </c>
      <c r="S8" s="336" t="s">
        <v>11</v>
      </c>
      <c r="T8" s="334" t="s">
        <v>9</v>
      </c>
      <c r="U8" s="335" t="s">
        <v>10</v>
      </c>
      <c r="V8" s="336" t="s">
        <v>11</v>
      </c>
      <c r="W8" s="334" t="s">
        <v>9</v>
      </c>
      <c r="X8" s="335" t="s">
        <v>10</v>
      </c>
      <c r="Y8" s="336" t="s">
        <v>11</v>
      </c>
      <c r="Z8" s="334" t="s">
        <v>9</v>
      </c>
      <c r="AA8" s="335" t="s">
        <v>10</v>
      </c>
      <c r="AB8" s="336" t="s">
        <v>11</v>
      </c>
      <c r="AC8" s="334" t="s">
        <v>9</v>
      </c>
      <c r="AD8" s="335" t="s">
        <v>10</v>
      </c>
      <c r="AE8" s="336" t="s">
        <v>11</v>
      </c>
      <c r="AF8" s="334" t="s">
        <v>9</v>
      </c>
      <c r="AG8" s="335" t="s">
        <v>10</v>
      </c>
      <c r="AH8" s="336" t="s">
        <v>11</v>
      </c>
      <c r="AI8" s="334" t="s">
        <v>9</v>
      </c>
      <c r="AJ8" s="335" t="s">
        <v>10</v>
      </c>
      <c r="AK8" s="336" t="s">
        <v>11</v>
      </c>
      <c r="AL8" s="334" t="s">
        <v>9</v>
      </c>
      <c r="AM8" s="335" t="s">
        <v>10</v>
      </c>
      <c r="AN8" s="336" t="s">
        <v>11</v>
      </c>
      <c r="AO8" s="334" t="s">
        <v>9</v>
      </c>
      <c r="AP8" s="335" t="s">
        <v>10</v>
      </c>
      <c r="AQ8" s="336" t="s">
        <v>11</v>
      </c>
      <c r="AR8" s="334" t="s">
        <v>9</v>
      </c>
      <c r="AS8" s="335" t="s">
        <v>10</v>
      </c>
      <c r="AT8" s="336" t="s">
        <v>11</v>
      </c>
      <c r="AU8" s="334" t="s">
        <v>9</v>
      </c>
      <c r="AV8" s="335" t="s">
        <v>10</v>
      </c>
      <c r="AW8" s="336" t="s">
        <v>11</v>
      </c>
      <c r="AX8" s="334" t="s">
        <v>9</v>
      </c>
      <c r="AY8" s="335" t="s">
        <v>10</v>
      </c>
      <c r="AZ8" s="336" t="s">
        <v>11</v>
      </c>
      <c r="BA8" s="334" t="s">
        <v>9</v>
      </c>
      <c r="BB8" s="335" t="s">
        <v>10</v>
      </c>
      <c r="BC8" s="336" t="s">
        <v>11</v>
      </c>
      <c r="BD8" s="334" t="s">
        <v>9</v>
      </c>
      <c r="BE8" s="335" t="s">
        <v>10</v>
      </c>
      <c r="BF8" s="336" t="s">
        <v>11</v>
      </c>
      <c r="BG8" s="334" t="s">
        <v>9</v>
      </c>
      <c r="BH8" s="335" t="s">
        <v>10</v>
      </c>
      <c r="BI8" s="336" t="s">
        <v>11</v>
      </c>
      <c r="BJ8" s="334" t="s">
        <v>9</v>
      </c>
      <c r="BK8" s="335" t="s">
        <v>10</v>
      </c>
      <c r="BL8" s="336" t="s">
        <v>11</v>
      </c>
      <c r="BM8" s="334" t="s">
        <v>9</v>
      </c>
      <c r="BN8" s="335" t="s">
        <v>10</v>
      </c>
      <c r="BO8" s="336" t="s">
        <v>11</v>
      </c>
      <c r="BP8" s="334" t="s">
        <v>9</v>
      </c>
      <c r="BQ8" s="335" t="s">
        <v>10</v>
      </c>
      <c r="BR8" s="336" t="s">
        <v>11</v>
      </c>
      <c r="BS8" s="334" t="s">
        <v>9</v>
      </c>
      <c r="BT8" s="335" t="s">
        <v>10</v>
      </c>
      <c r="BU8" s="336" t="s">
        <v>11</v>
      </c>
      <c r="BV8" s="337" t="s">
        <v>9</v>
      </c>
      <c r="BW8" s="338" t="s">
        <v>10</v>
      </c>
      <c r="BX8" s="339" t="s">
        <v>11</v>
      </c>
      <c r="BY8" s="340" t="s">
        <v>9</v>
      </c>
      <c r="BZ8" s="338" t="s">
        <v>10</v>
      </c>
      <c r="CA8" s="339" t="s">
        <v>11</v>
      </c>
    </row>
    <row r="9" spans="1:79" s="316" customFormat="1" ht="13.5" customHeight="1" thickBot="1">
      <c r="A9" s="341" t="s">
        <v>12</v>
      </c>
      <c r="B9" s="342"/>
      <c r="C9" s="343" t="s">
        <v>13</v>
      </c>
      <c r="D9" s="344"/>
      <c r="E9" s="344"/>
      <c r="F9" s="345"/>
      <c r="G9" s="345"/>
      <c r="H9" s="346" t="s">
        <v>14</v>
      </c>
      <c r="I9" s="347" t="s">
        <v>15</v>
      </c>
      <c r="J9" s="348" t="s">
        <v>16</v>
      </c>
      <c r="K9" s="349" t="s">
        <v>14</v>
      </c>
      <c r="L9" s="350" t="s">
        <v>15</v>
      </c>
      <c r="M9" s="351" t="s">
        <v>16</v>
      </c>
      <c r="N9" s="346" t="s">
        <v>14</v>
      </c>
      <c r="O9" s="347" t="s">
        <v>15</v>
      </c>
      <c r="P9" s="348" t="s">
        <v>16</v>
      </c>
      <c r="Q9" s="346" t="s">
        <v>14</v>
      </c>
      <c r="R9" s="347" t="s">
        <v>15</v>
      </c>
      <c r="S9" s="348" t="s">
        <v>16</v>
      </c>
      <c r="T9" s="346" t="s">
        <v>14</v>
      </c>
      <c r="U9" s="347" t="s">
        <v>15</v>
      </c>
      <c r="V9" s="348" t="s">
        <v>16</v>
      </c>
      <c r="W9" s="346" t="s">
        <v>14</v>
      </c>
      <c r="X9" s="347" t="s">
        <v>15</v>
      </c>
      <c r="Y9" s="348" t="s">
        <v>16</v>
      </c>
      <c r="Z9" s="346" t="s">
        <v>14</v>
      </c>
      <c r="AA9" s="347" t="s">
        <v>15</v>
      </c>
      <c r="AB9" s="348" t="s">
        <v>16</v>
      </c>
      <c r="AC9" s="346" t="s">
        <v>14</v>
      </c>
      <c r="AD9" s="347" t="s">
        <v>15</v>
      </c>
      <c r="AE9" s="348" t="s">
        <v>16</v>
      </c>
      <c r="AF9" s="346" t="s">
        <v>14</v>
      </c>
      <c r="AG9" s="347" t="s">
        <v>15</v>
      </c>
      <c r="AH9" s="348" t="s">
        <v>16</v>
      </c>
      <c r="AI9" s="346" t="s">
        <v>14</v>
      </c>
      <c r="AJ9" s="347" t="s">
        <v>15</v>
      </c>
      <c r="AK9" s="348" t="s">
        <v>16</v>
      </c>
      <c r="AL9" s="346" t="s">
        <v>14</v>
      </c>
      <c r="AM9" s="347" t="s">
        <v>15</v>
      </c>
      <c r="AN9" s="348" t="s">
        <v>16</v>
      </c>
      <c r="AO9" s="346" t="s">
        <v>14</v>
      </c>
      <c r="AP9" s="347" t="s">
        <v>15</v>
      </c>
      <c r="AQ9" s="348" t="s">
        <v>16</v>
      </c>
      <c r="AR9" s="346" t="s">
        <v>14</v>
      </c>
      <c r="AS9" s="347" t="s">
        <v>15</v>
      </c>
      <c r="AT9" s="348" t="s">
        <v>70</v>
      </c>
      <c r="AU9" s="346" t="s">
        <v>14</v>
      </c>
      <c r="AV9" s="347" t="s">
        <v>15</v>
      </c>
      <c r="AW9" s="348" t="s">
        <v>70</v>
      </c>
      <c r="AX9" s="346" t="s">
        <v>14</v>
      </c>
      <c r="AY9" s="347" t="s">
        <v>15</v>
      </c>
      <c r="AZ9" s="348" t="s">
        <v>70</v>
      </c>
      <c r="BA9" s="346" t="s">
        <v>14</v>
      </c>
      <c r="BB9" s="347" t="s">
        <v>15</v>
      </c>
      <c r="BC9" s="348" t="s">
        <v>70</v>
      </c>
      <c r="BD9" s="346" t="s">
        <v>14</v>
      </c>
      <c r="BE9" s="347" t="s">
        <v>15</v>
      </c>
      <c r="BF9" s="348" t="s">
        <v>70</v>
      </c>
      <c r="BG9" s="346" t="s">
        <v>14</v>
      </c>
      <c r="BH9" s="347" t="s">
        <v>15</v>
      </c>
      <c r="BI9" s="348" t="s">
        <v>70</v>
      </c>
      <c r="BJ9" s="346" t="s">
        <v>14</v>
      </c>
      <c r="BK9" s="347" t="s">
        <v>15</v>
      </c>
      <c r="BL9" s="348" t="s">
        <v>70</v>
      </c>
      <c r="BM9" s="346" t="s">
        <v>14</v>
      </c>
      <c r="BN9" s="347" t="s">
        <v>15</v>
      </c>
      <c r="BO9" s="348" t="s">
        <v>70</v>
      </c>
      <c r="BP9" s="346" t="s">
        <v>14</v>
      </c>
      <c r="BQ9" s="347" t="s">
        <v>15</v>
      </c>
      <c r="BR9" s="348" t="s">
        <v>70</v>
      </c>
      <c r="BS9" s="346" t="s">
        <v>14</v>
      </c>
      <c r="BT9" s="347" t="s">
        <v>15</v>
      </c>
      <c r="BU9" s="348" t="s">
        <v>70</v>
      </c>
      <c r="BV9" s="349" t="s">
        <v>14</v>
      </c>
      <c r="BW9" s="350" t="s">
        <v>15</v>
      </c>
      <c r="BX9" s="351" t="s">
        <v>70</v>
      </c>
      <c r="BY9" s="349" t="s">
        <v>14</v>
      </c>
      <c r="BZ9" s="350" t="s">
        <v>15</v>
      </c>
      <c r="CA9" s="351" t="s">
        <v>70</v>
      </c>
    </row>
    <row r="10" spans="1:79" s="360" customFormat="1" ht="13.5" customHeight="1">
      <c r="A10" s="352"/>
      <c r="B10" s="353"/>
      <c r="C10" s="354"/>
      <c r="D10" s="355"/>
      <c r="E10" s="356"/>
      <c r="F10" s="355" t="s">
        <v>17</v>
      </c>
      <c r="G10" s="357"/>
      <c r="H10" s="683">
        <f>SQRT(I10^2+J10^2)*1000/(1.73*I14)</f>
        <v>14.4356098808183</v>
      </c>
      <c r="I10" s="358">
        <v>2.673</v>
      </c>
      <c r="J10" s="359">
        <v>0.88440000000000007</v>
      </c>
      <c r="K10" s="683">
        <f>SQRT(L10^2+M10^2)*1000/(1.73*L14)</f>
        <v>14.460583974492948</v>
      </c>
      <c r="L10" s="358">
        <v>2.6598000000000002</v>
      </c>
      <c r="M10" s="359">
        <v>0.85799999999999998</v>
      </c>
      <c r="N10" s="683">
        <f>SQRT(O10^2+P10^2)*1000/(1.73*O14)</f>
        <v>14.43371377475556</v>
      </c>
      <c r="O10" s="358">
        <v>2.6598000000000002</v>
      </c>
      <c r="P10" s="359">
        <v>0.86460000000000004</v>
      </c>
      <c r="Q10" s="683">
        <f>SQRT(R10^2+S10^2)*1000/(1.73*R14)</f>
        <v>14.433634697887861</v>
      </c>
      <c r="R10" s="358">
        <v>2.6334</v>
      </c>
      <c r="S10" s="359">
        <v>0.83160000000000001</v>
      </c>
      <c r="T10" s="683">
        <f>SQRT(U10^2+V10^2)*1000/(1.73*U14)</f>
        <v>14.44625210501512</v>
      </c>
      <c r="U10" s="358">
        <v>2.6334</v>
      </c>
      <c r="V10" s="359">
        <v>0.8448</v>
      </c>
      <c r="W10" s="683">
        <f>SQRT(X10^2+Y10^2)*1000/(1.73*X14)</f>
        <v>14.449494922579591</v>
      </c>
      <c r="X10" s="358">
        <v>2.6334</v>
      </c>
      <c r="Y10" s="359">
        <v>0.83820000000000006</v>
      </c>
      <c r="Z10" s="683">
        <f>SQRT(AA10^2+AB10^2)*1000/(1.73*AA14)</f>
        <v>14.395289186162008</v>
      </c>
      <c r="AA10" s="358">
        <v>2.6334</v>
      </c>
      <c r="AB10" s="359">
        <v>0.86460000000000004</v>
      </c>
      <c r="AC10" s="683">
        <f>SQRT(AD10^2+AE10^2)*1000/(1.73*AD14)</f>
        <v>14.405081214620623</v>
      </c>
      <c r="AD10" s="358">
        <v>2.64</v>
      </c>
      <c r="AE10" s="359">
        <v>0.86460000000000004</v>
      </c>
      <c r="AF10" s="683">
        <f>SQRT(AG10^2+AH10^2)*1000/(1.73*AG14)</f>
        <v>14.418547847167352</v>
      </c>
      <c r="AG10" s="358">
        <v>2.6663999999999999</v>
      </c>
      <c r="AH10" s="359">
        <v>0.91079999999999994</v>
      </c>
      <c r="AI10" s="683">
        <f>SQRT(AJ10^2+AK10^2)*1000/(1.73*AJ14)</f>
        <v>14.411164828322033</v>
      </c>
      <c r="AJ10" s="358">
        <v>2.6334</v>
      </c>
      <c r="AK10" s="359">
        <v>0.85799999999999998</v>
      </c>
      <c r="AL10" s="683">
        <f>SQRT(AM10^2+AN10^2)*1000/(1.73*AM14)</f>
        <v>14.421161754590905</v>
      </c>
      <c r="AM10" s="358">
        <v>2.673</v>
      </c>
      <c r="AN10" s="359">
        <v>0.9174000000000001</v>
      </c>
      <c r="AO10" s="683">
        <f>SQRT(AP10^2+AQ10^2)*1000/(1.73*AP14)</f>
        <v>14.40628143276823</v>
      </c>
      <c r="AP10" s="358">
        <v>2.6598000000000002</v>
      </c>
      <c r="AQ10" s="359">
        <v>0.9042</v>
      </c>
      <c r="AR10" s="683">
        <f>SQRT(AS10^2+AT10^2)*1000/(1.73*AS14)</f>
        <v>14.470613758636489</v>
      </c>
      <c r="AS10" s="358">
        <v>2.6663999999999994</v>
      </c>
      <c r="AT10" s="359">
        <v>0.89100000000000001</v>
      </c>
      <c r="AU10" s="683">
        <f>SQRT(AV10^2+AW10^2)*1000/(1.73*AV14)</f>
        <v>14.457940604839582</v>
      </c>
      <c r="AV10" s="358">
        <v>2.6598000000000002</v>
      </c>
      <c r="AW10" s="359">
        <v>0.89100000000000001</v>
      </c>
      <c r="AX10" s="683">
        <f>SQRT(AY10^2+AZ10^2)*1000/(1.73*AY14)</f>
        <v>9.1720862812488253</v>
      </c>
      <c r="AY10" s="358">
        <v>1.6962000000000002</v>
      </c>
      <c r="AZ10" s="359">
        <v>0.45539999999999997</v>
      </c>
      <c r="BA10" s="683">
        <f>SQRT(BB10^2+BC10^2)*1000/(1.73*BB14)</f>
        <v>7.1107038343569657</v>
      </c>
      <c r="BB10" s="358">
        <v>1.2144000000000001</v>
      </c>
      <c r="BC10" s="359">
        <v>0.59399999999999997</v>
      </c>
      <c r="BD10" s="683">
        <f>SQRT(BE10^2+BF10^2)*1000/(1.73*BE14)</f>
        <v>1.0766341788707394</v>
      </c>
      <c r="BE10" s="358">
        <v>0.2046</v>
      </c>
      <c r="BF10" s="359">
        <v>0</v>
      </c>
      <c r="BG10" s="683">
        <f>SQRT(BH10^2+BI10^2)*1000/(1.73*BH14)</f>
        <v>1.1110962696052791</v>
      </c>
      <c r="BH10" s="358">
        <v>0.2112</v>
      </c>
      <c r="BI10" s="359">
        <v>0</v>
      </c>
      <c r="BJ10" s="683">
        <f>SQRT(BK10^2+BL10^2)*1000/(1.73*BK14)</f>
        <v>1.0753986938163314</v>
      </c>
      <c r="BK10" s="358">
        <v>0.2046</v>
      </c>
      <c r="BL10" s="359">
        <v>0</v>
      </c>
      <c r="BM10" s="683">
        <f>SQRT(BN10^2+BO10^2)*1000/(1.73*BN14)</f>
        <v>1.1099648306697409</v>
      </c>
      <c r="BN10" s="358">
        <v>0.2112</v>
      </c>
      <c r="BO10" s="359">
        <v>0</v>
      </c>
      <c r="BP10" s="683">
        <f>SQRT(BQ10^2+BR10^2)*1000/(1.73*BQ14)</f>
        <v>9.997748128557566</v>
      </c>
      <c r="BQ10" s="358">
        <v>1.8018000000000003</v>
      </c>
      <c r="BR10" s="359">
        <v>0.59399999999999997</v>
      </c>
      <c r="BS10" s="683">
        <f>SQRT(BT10^2+BU10^2)*1000/(1.73*BT14)</f>
        <v>14.488407896013337</v>
      </c>
      <c r="BT10" s="358">
        <v>2.6135999999999999</v>
      </c>
      <c r="BU10" s="359">
        <v>0.8448</v>
      </c>
      <c r="BV10" s="683">
        <f>SQRT(BW10^2+BX10^2)*1000/(1.73*BW14)</f>
        <v>14.544110987627901</v>
      </c>
      <c r="BW10" s="358">
        <v>2.6268000000000002</v>
      </c>
      <c r="BX10" s="359">
        <v>0.8448</v>
      </c>
      <c r="BY10" s="683">
        <f>SQRT(BZ10^2+CA10^2)*1000/(1.73*BZ14)</f>
        <v>14.531290476490206</v>
      </c>
      <c r="BZ10" s="358">
        <v>2.6201999999999996</v>
      </c>
      <c r="CA10" s="359">
        <v>0.85139999999999993</v>
      </c>
    </row>
    <row r="11" spans="1:79" s="360" customFormat="1" ht="13.5" customHeight="1">
      <c r="A11" s="361"/>
      <c r="B11" s="362"/>
      <c r="C11" s="363"/>
      <c r="D11" s="364" t="s">
        <v>18</v>
      </c>
      <c r="E11" s="363"/>
      <c r="F11" s="365" t="s">
        <v>71</v>
      </c>
      <c r="G11" s="366"/>
      <c r="H11" s="684">
        <f>SQRT(I11^2+J11^2)*1000/(1.73*I15)</f>
        <v>47.261056946477893</v>
      </c>
      <c r="I11" s="367">
        <v>2.7131999999999996</v>
      </c>
      <c r="J11" s="368">
        <v>1.0983000000000003</v>
      </c>
      <c r="K11" s="684">
        <f>SQRT(L11^2+M11^2)*1000/(1.73*L15)</f>
        <v>47.29248829832261</v>
      </c>
      <c r="L11" s="367">
        <v>2.7153</v>
      </c>
      <c r="M11" s="368">
        <v>1.0983000000000003</v>
      </c>
      <c r="N11" s="684">
        <f>SQRT(O11^2+P11^2)*1000/(1.73*O15)</f>
        <v>47.198204524472992</v>
      </c>
      <c r="O11" s="367">
        <v>2.7090000000000001</v>
      </c>
      <c r="P11" s="368">
        <v>1.0983000000000003</v>
      </c>
      <c r="Q11" s="684">
        <f>SQRT(R11^2+S11^2)*1000/(1.73*R15)</f>
        <v>47.16678346801374</v>
      </c>
      <c r="R11" s="367">
        <v>2.7069000000000001</v>
      </c>
      <c r="S11" s="368">
        <v>1.0983000000000003</v>
      </c>
      <c r="T11" s="684">
        <f>SQRT(U11^2+V11^2)*1000/(1.73*U15)</f>
        <v>47.097190340640907</v>
      </c>
      <c r="U11" s="367">
        <v>2.7048000000000001</v>
      </c>
      <c r="V11" s="368">
        <v>1.0920000000000001</v>
      </c>
      <c r="W11" s="684">
        <f>SQRT(X11^2+Y11^2)*1000/(1.73*X15)</f>
        <v>47.008935166948142</v>
      </c>
      <c r="X11" s="367">
        <v>2.7006000000000001</v>
      </c>
      <c r="Y11" s="368">
        <v>1.0877999999999999</v>
      </c>
      <c r="Z11" s="684">
        <f>SQRT(AA11^2+AB11^2)*1000/(1.73*AA15)</f>
        <v>46.901912598121406</v>
      </c>
      <c r="AA11" s="367">
        <v>2.6943000000000001</v>
      </c>
      <c r="AB11" s="368">
        <v>1.0856999999999999</v>
      </c>
      <c r="AC11" s="684">
        <f>SQRT(AD11^2+AE11^2)*1000/(1.73*AD15)</f>
        <v>46.990173044925065</v>
      </c>
      <c r="AD11" s="367">
        <v>2.6985000000000001</v>
      </c>
      <c r="AE11" s="368">
        <v>1.0899000000000001</v>
      </c>
      <c r="AF11" s="684">
        <f>SQRT(AG11^2+AH11^2)*1000/(1.73*AG15)</f>
        <v>46.996277060443362</v>
      </c>
      <c r="AG11" s="367">
        <v>2.7006000000000001</v>
      </c>
      <c r="AH11" s="368">
        <v>1.0856999999999999</v>
      </c>
      <c r="AI11" s="684">
        <f>SQRT(AJ11^2+AK11^2)*1000/(1.73*AJ15)</f>
        <v>47.021614316146881</v>
      </c>
      <c r="AJ11" s="367">
        <v>2.7006000000000001</v>
      </c>
      <c r="AK11" s="368">
        <v>1.0899000000000001</v>
      </c>
      <c r="AL11" s="684">
        <f>SQRT(AM11^2+AN11^2)*1000/(1.73*AM15)</f>
        <v>46.9774854097776</v>
      </c>
      <c r="AM11" s="367">
        <v>2.6985000000000001</v>
      </c>
      <c r="AN11" s="368">
        <v>1.0877999999999999</v>
      </c>
      <c r="AO11" s="684">
        <f>SQRT(AP11^2+AQ11^2)*1000/(1.73*AP15)</f>
        <v>46.990173044925065</v>
      </c>
      <c r="AP11" s="367">
        <v>2.6985000000000001</v>
      </c>
      <c r="AQ11" s="368">
        <v>1.0899000000000001</v>
      </c>
      <c r="AR11" s="684">
        <f>SQRT(AS11^2+AT11^2)*1000/(1.73*AS15)</f>
        <v>47.115958649659277</v>
      </c>
      <c r="AS11" s="367">
        <v>2.7069000000000001</v>
      </c>
      <c r="AT11" s="368">
        <v>1.0899000000000001</v>
      </c>
      <c r="AU11" s="684">
        <f>SQRT(AV11^2+AW11^2)*1000/(1.73*AV15)</f>
        <v>47.027738697753442</v>
      </c>
      <c r="AV11" s="367">
        <v>2.7026999999999997</v>
      </c>
      <c r="AW11" s="368">
        <v>1.0856999999999999</v>
      </c>
      <c r="AX11" s="684">
        <f>SQRT(AY11^2+AZ11^2)*1000/(1.73*AY15)</f>
        <v>29.467285587168323</v>
      </c>
      <c r="AY11" s="367">
        <v>1.7241000000000002</v>
      </c>
      <c r="AZ11" s="368">
        <v>0.59850000000000003</v>
      </c>
      <c r="BA11" s="684">
        <f>SQRT(BB11^2+BC11^2)*1000/(1.73*BB15)</f>
        <v>22.911341002178506</v>
      </c>
      <c r="BB11" s="367">
        <v>1.2138</v>
      </c>
      <c r="BC11" s="368">
        <v>0.73499999999999999</v>
      </c>
      <c r="BD11" s="684">
        <f>SQRT(BE11^2+BF11^2)*1000/(1.73*BE15)</f>
        <v>2.6786579261794814</v>
      </c>
      <c r="BE11" s="367">
        <v>0.16589999999999999</v>
      </c>
      <c r="BF11" s="368">
        <v>0</v>
      </c>
      <c r="BG11" s="684">
        <f>SQRT(BH11^2+BI11^2)*1000/(1.73*BH15)</f>
        <v>2.6786579261794814</v>
      </c>
      <c r="BH11" s="367">
        <v>0.16589999999999999</v>
      </c>
      <c r="BI11" s="368">
        <v>0</v>
      </c>
      <c r="BJ11" s="684">
        <f>SQRT(BK11^2+BL11^2)*1000/(1.73*BK15)</f>
        <v>2.6786579261794814</v>
      </c>
      <c r="BK11" s="367">
        <v>0.16589999999999999</v>
      </c>
      <c r="BL11" s="368">
        <v>0</v>
      </c>
      <c r="BM11" s="684">
        <f>SQRT(BN11^2+BO11^2)*1000/(1.73*BN15)</f>
        <v>2.712564988536184</v>
      </c>
      <c r="BN11" s="367">
        <v>0.16800000000000001</v>
      </c>
      <c r="BO11" s="368">
        <v>0</v>
      </c>
      <c r="BP11" s="684">
        <f>SQRT(BQ11^2+BR11^2)*1000/(1.73*BQ15)</f>
        <v>32.238627337492403</v>
      </c>
      <c r="BQ11" s="367">
        <v>1.8374999999999999</v>
      </c>
      <c r="BR11" s="368">
        <v>0.78120000000000001</v>
      </c>
      <c r="BS11" s="684">
        <f>SQRT(BT11^2+BU11^2)*1000/(1.73*BT15)</f>
        <v>47.185475365379411</v>
      </c>
      <c r="BT11" s="367">
        <v>2.7090000000000001</v>
      </c>
      <c r="BU11" s="368">
        <v>1.0962000000000001</v>
      </c>
      <c r="BV11" s="684">
        <f>SQRT(BW11^2+BX11^2)*1000/(1.73*BW15)</f>
        <v>47.261056946477893</v>
      </c>
      <c r="BW11" s="367">
        <v>2.7131999999999996</v>
      </c>
      <c r="BX11" s="368">
        <v>1.0983000000000003</v>
      </c>
      <c r="BY11" s="684">
        <f>SQRT(BZ11^2+CA11^2)*1000/(1.73*BZ15)</f>
        <v>47.305212965400464</v>
      </c>
      <c r="BZ11" s="367">
        <v>2.7153</v>
      </c>
      <c r="CA11" s="368">
        <v>1.1004</v>
      </c>
    </row>
    <row r="12" spans="1:79" s="360" customFormat="1" ht="13.8" thickBot="1">
      <c r="A12" s="361"/>
      <c r="B12" s="369"/>
      <c r="C12" s="363"/>
      <c r="D12" s="364"/>
      <c r="E12" s="363"/>
      <c r="F12" s="370" t="s">
        <v>19</v>
      </c>
      <c r="G12" s="366"/>
      <c r="H12" s="371">
        <f>SQRT(I12^2+J12^2)*1000/(1.73*I16)</f>
        <v>2.6351581094865697</v>
      </c>
      <c r="I12" s="372">
        <v>4.65E-2</v>
      </c>
      <c r="J12" s="373">
        <v>0</v>
      </c>
      <c r="K12" s="371">
        <f>SQRT(L12^2+M12^2)*1000/(1.73*L16)</f>
        <v>2.6351581094865697</v>
      </c>
      <c r="L12" s="372">
        <v>4.65E-2</v>
      </c>
      <c r="M12" s="373">
        <v>0</v>
      </c>
      <c r="N12" s="371">
        <f>SQRT(O12^2+P12^2)*1000/(1.73*O16)</f>
        <v>2.5501530091805513</v>
      </c>
      <c r="O12" s="372">
        <v>4.4999999999999998E-2</v>
      </c>
      <c r="P12" s="373">
        <v>0</v>
      </c>
      <c r="Q12" s="371">
        <f>SQRT(R12^2+S12^2)*1000/(1.73*R16)</f>
        <v>2.5501530091805513</v>
      </c>
      <c r="R12" s="372">
        <v>4.4999999999999998E-2</v>
      </c>
      <c r="S12" s="373">
        <v>0</v>
      </c>
      <c r="T12" s="371">
        <f>SQRT(U12^2+V12^2)*1000/(1.73*U16)</f>
        <v>2.6351581094865697</v>
      </c>
      <c r="U12" s="372">
        <v>4.65E-2</v>
      </c>
      <c r="V12" s="373">
        <v>0</v>
      </c>
      <c r="W12" s="371">
        <f>SQRT(X12^2+Y12^2)*1000/(1.73*X16)</f>
        <v>2.7201632097925881</v>
      </c>
      <c r="X12" s="372">
        <v>4.8000000000000001E-2</v>
      </c>
      <c r="Y12" s="373">
        <v>0</v>
      </c>
      <c r="Z12" s="371">
        <f>SQRT(AA12^2+AB12^2)*1000/(1.73*AA16)</f>
        <v>2.5501530091805513</v>
      </c>
      <c r="AA12" s="372">
        <v>4.4999999999999998E-2</v>
      </c>
      <c r="AB12" s="373">
        <v>0</v>
      </c>
      <c r="AC12" s="371">
        <f>SQRT(AD12^2+AE12^2)*1000/(1.73*AD16)</f>
        <v>2.3801428085685146</v>
      </c>
      <c r="AD12" s="372">
        <v>4.2000000000000003E-2</v>
      </c>
      <c r="AE12" s="373">
        <v>0</v>
      </c>
      <c r="AF12" s="371">
        <f>SQRT(AG12^2+AH12^2)*1000/(1.73*AG16)</f>
        <v>2.4651479088745329</v>
      </c>
      <c r="AG12" s="372">
        <v>4.3499999999999997E-2</v>
      </c>
      <c r="AH12" s="373">
        <v>0</v>
      </c>
      <c r="AI12" s="371">
        <f>SQRT(AJ12^2+AK12^2)*1000/(1.73*AJ16)</f>
        <v>2.4651479088745329</v>
      </c>
      <c r="AJ12" s="372">
        <v>4.3499999999999997E-2</v>
      </c>
      <c r="AK12" s="373">
        <v>0</v>
      </c>
      <c r="AL12" s="371">
        <f>SQRT(AM12^2+AN12^2)*1000/(1.73*AM16)</f>
        <v>2.3801428085685146</v>
      </c>
      <c r="AM12" s="372">
        <v>4.2000000000000003E-2</v>
      </c>
      <c r="AN12" s="373">
        <v>0</v>
      </c>
      <c r="AO12" s="371">
        <f>SQRT(AP12^2+AQ12^2)*1000/(1.73*AP16)</f>
        <v>2.6351581094865697</v>
      </c>
      <c r="AP12" s="372">
        <v>4.65E-2</v>
      </c>
      <c r="AQ12" s="373">
        <v>0</v>
      </c>
      <c r="AR12" s="371">
        <f>SQRT(AS12^2+AT12^2)*1000/(1.73*AS16)</f>
        <v>2.6351581094865697</v>
      </c>
      <c r="AS12" s="372">
        <v>4.65E-2</v>
      </c>
      <c r="AT12" s="373">
        <v>0</v>
      </c>
      <c r="AU12" s="371">
        <f>SQRT(AV12^2+AW12^2)*1000/(1.73*AV16)</f>
        <v>2.7201632097925881</v>
      </c>
      <c r="AV12" s="372">
        <v>4.8000000000000001E-2</v>
      </c>
      <c r="AW12" s="373">
        <v>0</v>
      </c>
      <c r="AX12" s="371">
        <f>SQRT(AY12^2+AZ12^2)*1000/(1.73*AY16)</f>
        <v>2.3801428085685146</v>
      </c>
      <c r="AY12" s="372">
        <v>4.2000000000000003E-2</v>
      </c>
      <c r="AZ12" s="373">
        <v>0</v>
      </c>
      <c r="BA12" s="371">
        <f>SQRT(BB12^2+BC12^2)*1000/(1.73*BB16)</f>
        <v>2.4651479088745329</v>
      </c>
      <c r="BB12" s="372">
        <v>4.3499999999999997E-2</v>
      </c>
      <c r="BC12" s="373">
        <v>0</v>
      </c>
      <c r="BD12" s="371">
        <f>SQRT(BE12^2+BF12^2)*1000/(1.73*BE16)</f>
        <v>2.8051683100986065</v>
      </c>
      <c r="BE12" s="372">
        <v>4.9500000000000002E-2</v>
      </c>
      <c r="BF12" s="373">
        <v>0</v>
      </c>
      <c r="BG12" s="371">
        <f>SQRT(BH12^2+BI12^2)*1000/(1.73*BH16)</f>
        <v>2.8051683100986065</v>
      </c>
      <c r="BH12" s="372">
        <v>4.9500000000000002E-2</v>
      </c>
      <c r="BI12" s="373">
        <v>0</v>
      </c>
      <c r="BJ12" s="371">
        <f>SQRT(BK12^2+BL12^2)*1000/(1.73*BK16)</f>
        <v>2.8901734104046248</v>
      </c>
      <c r="BK12" s="372">
        <v>5.0999999999999997E-2</v>
      </c>
      <c r="BL12" s="373">
        <v>0</v>
      </c>
      <c r="BM12" s="371">
        <f>SQRT(BN12^2+BO12^2)*1000/(1.73*BN16)</f>
        <v>2.8901734104046248</v>
      </c>
      <c r="BN12" s="372">
        <v>5.0999999999999997E-2</v>
      </c>
      <c r="BO12" s="373">
        <v>0</v>
      </c>
      <c r="BP12" s="371">
        <f>SQRT(BQ12^2+BR12^2)*1000/(1.73*BQ16)</f>
        <v>2.8051683100986065</v>
      </c>
      <c r="BQ12" s="372">
        <v>4.9500000000000002E-2</v>
      </c>
      <c r="BR12" s="373">
        <v>0</v>
      </c>
      <c r="BS12" s="371">
        <f>SQRT(BT12^2+BU12^2)*1000/(1.73*BT16)</f>
        <v>2.8901734104046248</v>
      </c>
      <c r="BT12" s="372">
        <v>5.0999999999999997E-2</v>
      </c>
      <c r="BU12" s="373">
        <v>0</v>
      </c>
      <c r="BV12" s="371">
        <f>SQRT(BW12^2+BX12^2)*1000/(1.73*BW16)</f>
        <v>2.8901734104046248</v>
      </c>
      <c r="BW12" s="372">
        <v>5.0999999999999997E-2</v>
      </c>
      <c r="BX12" s="373">
        <v>0</v>
      </c>
      <c r="BY12" s="371">
        <f>SQRT(BZ12^2+CA12^2)*1000/(1.73*BZ16)</f>
        <v>2.8901734104046248</v>
      </c>
      <c r="BZ12" s="372">
        <v>5.0999999999999997E-2</v>
      </c>
      <c r="CA12" s="373">
        <v>0</v>
      </c>
    </row>
    <row r="13" spans="1:79" s="360" customFormat="1" ht="13.8" thickBot="1">
      <c r="A13" s="374"/>
      <c r="B13" s="375" t="s">
        <v>20</v>
      </c>
      <c r="C13" s="376">
        <v>40</v>
      </c>
      <c r="D13" s="377" t="s">
        <v>21</v>
      </c>
      <c r="E13" s="378"/>
      <c r="F13" s="378"/>
      <c r="G13" s="379"/>
      <c r="H13" s="380"/>
      <c r="I13" s="381">
        <v>4</v>
      </c>
      <c r="J13" s="382"/>
      <c r="K13" s="380"/>
      <c r="L13" s="381">
        <v>4</v>
      </c>
      <c r="M13" s="382"/>
      <c r="N13" s="380"/>
      <c r="O13" s="381">
        <v>4</v>
      </c>
      <c r="P13" s="382"/>
      <c r="Q13" s="380"/>
      <c r="R13" s="381">
        <v>4</v>
      </c>
      <c r="S13" s="382"/>
      <c r="T13" s="380"/>
      <c r="U13" s="381">
        <v>4</v>
      </c>
      <c r="V13" s="382"/>
      <c r="W13" s="380"/>
      <c r="X13" s="381">
        <v>4</v>
      </c>
      <c r="Y13" s="382"/>
      <c r="Z13" s="380"/>
      <c r="AA13" s="381">
        <v>4</v>
      </c>
      <c r="AB13" s="382"/>
      <c r="AC13" s="380"/>
      <c r="AD13" s="381">
        <v>4</v>
      </c>
      <c r="AE13" s="382"/>
      <c r="AF13" s="380"/>
      <c r="AG13" s="381">
        <v>4</v>
      </c>
      <c r="AH13" s="382"/>
      <c r="AI13" s="380"/>
      <c r="AJ13" s="381">
        <v>4</v>
      </c>
      <c r="AK13" s="382"/>
      <c r="AL13" s="380"/>
      <c r="AM13" s="381">
        <v>4</v>
      </c>
      <c r="AN13" s="382"/>
      <c r="AO13" s="380"/>
      <c r="AP13" s="381">
        <v>4</v>
      </c>
      <c r="AQ13" s="382"/>
      <c r="AR13" s="380"/>
      <c r="AS13" s="381">
        <v>4</v>
      </c>
      <c r="AT13" s="382"/>
      <c r="AU13" s="380"/>
      <c r="AV13" s="381">
        <v>4</v>
      </c>
      <c r="AW13" s="382"/>
      <c r="AX13" s="380"/>
      <c r="AY13" s="381">
        <v>4</v>
      </c>
      <c r="AZ13" s="382"/>
      <c r="BA13" s="380"/>
      <c r="BB13" s="381">
        <v>4</v>
      </c>
      <c r="BC13" s="382"/>
      <c r="BD13" s="380"/>
      <c r="BE13" s="381">
        <v>4</v>
      </c>
      <c r="BF13" s="382"/>
      <c r="BG13" s="380"/>
      <c r="BH13" s="381">
        <v>4</v>
      </c>
      <c r="BI13" s="382"/>
      <c r="BJ13" s="380"/>
      <c r="BK13" s="381">
        <v>4</v>
      </c>
      <c r="BL13" s="382"/>
      <c r="BM13" s="380"/>
      <c r="BN13" s="381">
        <v>4</v>
      </c>
      <c r="BO13" s="382"/>
      <c r="BP13" s="380"/>
      <c r="BQ13" s="381">
        <v>4</v>
      </c>
      <c r="BR13" s="382"/>
      <c r="BS13" s="380"/>
      <c r="BT13" s="381">
        <v>4</v>
      </c>
      <c r="BU13" s="382"/>
      <c r="BV13" s="380"/>
      <c r="BW13" s="381">
        <v>4</v>
      </c>
      <c r="BX13" s="382"/>
      <c r="BY13" s="380"/>
      <c r="BZ13" s="381">
        <v>4</v>
      </c>
      <c r="CA13" s="382"/>
    </row>
    <row r="14" spans="1:79" s="360" customFormat="1">
      <c r="A14" s="374"/>
      <c r="B14" s="383"/>
      <c r="C14" s="376"/>
      <c r="D14" s="384"/>
      <c r="E14" s="385"/>
      <c r="F14" s="386" t="s">
        <v>17</v>
      </c>
      <c r="G14" s="387"/>
      <c r="H14" s="388"/>
      <c r="I14" s="389">
        <v>112.7394</v>
      </c>
      <c r="J14" s="390"/>
      <c r="K14" s="388"/>
      <c r="L14" s="389">
        <v>111.7154</v>
      </c>
      <c r="M14" s="390"/>
      <c r="N14" s="388"/>
      <c r="O14" s="389">
        <v>112.0048</v>
      </c>
      <c r="P14" s="390"/>
      <c r="Q14" s="388"/>
      <c r="R14" s="389">
        <v>110.59529999999999</v>
      </c>
      <c r="S14" s="390"/>
      <c r="T14" s="388"/>
      <c r="U14" s="389">
        <v>110.6589</v>
      </c>
      <c r="V14" s="390"/>
      <c r="W14" s="388"/>
      <c r="X14" s="389">
        <v>110.55370000000001</v>
      </c>
      <c r="Y14" s="390"/>
      <c r="Z14" s="388"/>
      <c r="AA14" s="389">
        <v>111.2961</v>
      </c>
      <c r="AB14" s="390"/>
      <c r="AC14" s="388"/>
      <c r="AD14" s="389">
        <v>111.4721</v>
      </c>
      <c r="AE14" s="390"/>
      <c r="AF14" s="388"/>
      <c r="AG14" s="389">
        <v>112.9593</v>
      </c>
      <c r="AH14" s="390"/>
      <c r="AI14" s="388"/>
      <c r="AJ14" s="389">
        <v>111.0912</v>
      </c>
      <c r="AK14" s="390"/>
      <c r="AL14" s="388"/>
      <c r="AM14" s="389">
        <v>113.2748</v>
      </c>
      <c r="AN14" s="390"/>
      <c r="AO14" s="388"/>
      <c r="AP14" s="389">
        <v>112.71939999999999</v>
      </c>
      <c r="AQ14" s="390"/>
      <c r="AR14" s="388"/>
      <c r="AS14" s="389">
        <v>112.2997</v>
      </c>
      <c r="AT14" s="390"/>
      <c r="AU14" s="388"/>
      <c r="AV14" s="389">
        <v>112.14790000000001</v>
      </c>
      <c r="AW14" s="390"/>
      <c r="AX14" s="388"/>
      <c r="AY14" s="389">
        <v>110.682</v>
      </c>
      <c r="AZ14" s="390"/>
      <c r="BA14" s="388"/>
      <c r="BB14" s="389">
        <v>109.8961</v>
      </c>
      <c r="BC14" s="390"/>
      <c r="BD14" s="388"/>
      <c r="BE14" s="389">
        <v>109.84780000000001</v>
      </c>
      <c r="BF14" s="390"/>
      <c r="BG14" s="388"/>
      <c r="BH14" s="389">
        <v>109.87430000000001</v>
      </c>
      <c r="BI14" s="390"/>
      <c r="BJ14" s="388"/>
      <c r="BK14" s="389">
        <v>109.974</v>
      </c>
      <c r="BL14" s="390"/>
      <c r="BM14" s="388"/>
      <c r="BN14" s="389">
        <v>109.9863</v>
      </c>
      <c r="BO14" s="390"/>
      <c r="BP14" s="388"/>
      <c r="BQ14" s="389">
        <v>109.6887</v>
      </c>
      <c r="BR14" s="390"/>
      <c r="BS14" s="388"/>
      <c r="BT14" s="389">
        <v>109.58499999999999</v>
      </c>
      <c r="BU14" s="390"/>
      <c r="BV14" s="388"/>
      <c r="BW14" s="389">
        <v>109.66459999999999</v>
      </c>
      <c r="BX14" s="390"/>
      <c r="BY14" s="388"/>
      <c r="BZ14" s="389">
        <v>109.59229999999999</v>
      </c>
      <c r="CA14" s="390"/>
    </row>
    <row r="15" spans="1:79" s="360" customFormat="1">
      <c r="A15" s="384"/>
      <c r="B15" s="375"/>
      <c r="C15" s="376"/>
      <c r="D15" s="384" t="s">
        <v>22</v>
      </c>
      <c r="E15" s="375"/>
      <c r="F15" s="391" t="s">
        <v>71</v>
      </c>
      <c r="G15" s="392"/>
      <c r="H15" s="393"/>
      <c r="I15" s="394">
        <v>35.799999999999997</v>
      </c>
      <c r="J15" s="395"/>
      <c r="K15" s="393"/>
      <c r="L15" s="394">
        <v>35.799999999999997</v>
      </c>
      <c r="M15" s="395"/>
      <c r="N15" s="393"/>
      <c r="O15" s="394">
        <v>35.799999999999997</v>
      </c>
      <c r="P15" s="395"/>
      <c r="Q15" s="393"/>
      <c r="R15" s="394">
        <v>35.799999999999997</v>
      </c>
      <c r="S15" s="395"/>
      <c r="T15" s="393"/>
      <c r="U15" s="394">
        <v>35.799999999999997</v>
      </c>
      <c r="V15" s="395"/>
      <c r="W15" s="393"/>
      <c r="X15" s="394">
        <v>35.799999999999997</v>
      </c>
      <c r="Y15" s="395"/>
      <c r="Z15" s="393"/>
      <c r="AA15" s="394">
        <v>35.799999999999997</v>
      </c>
      <c r="AB15" s="395"/>
      <c r="AC15" s="393"/>
      <c r="AD15" s="394">
        <v>35.799999999999997</v>
      </c>
      <c r="AE15" s="395"/>
      <c r="AF15" s="393"/>
      <c r="AG15" s="394">
        <v>35.799999999999997</v>
      </c>
      <c r="AH15" s="395"/>
      <c r="AI15" s="393"/>
      <c r="AJ15" s="394">
        <v>35.799999999999997</v>
      </c>
      <c r="AK15" s="395"/>
      <c r="AL15" s="393"/>
      <c r="AM15" s="394">
        <v>35.799999999999997</v>
      </c>
      <c r="AN15" s="395"/>
      <c r="AO15" s="393"/>
      <c r="AP15" s="394">
        <v>35.799999999999997</v>
      </c>
      <c r="AQ15" s="395"/>
      <c r="AR15" s="393"/>
      <c r="AS15" s="394">
        <v>35.799999999999997</v>
      </c>
      <c r="AT15" s="395"/>
      <c r="AU15" s="393"/>
      <c r="AV15" s="394">
        <v>35.799999999999997</v>
      </c>
      <c r="AW15" s="395"/>
      <c r="AX15" s="393"/>
      <c r="AY15" s="394">
        <v>35.799999999999997</v>
      </c>
      <c r="AZ15" s="395"/>
      <c r="BA15" s="393"/>
      <c r="BB15" s="394">
        <v>35.799999999999997</v>
      </c>
      <c r="BC15" s="395"/>
      <c r="BD15" s="393"/>
      <c r="BE15" s="394">
        <v>35.799999999999997</v>
      </c>
      <c r="BF15" s="395"/>
      <c r="BG15" s="393"/>
      <c r="BH15" s="394">
        <v>35.799999999999997</v>
      </c>
      <c r="BI15" s="395"/>
      <c r="BJ15" s="393"/>
      <c r="BK15" s="394">
        <v>35.799999999999997</v>
      </c>
      <c r="BL15" s="395"/>
      <c r="BM15" s="393"/>
      <c r="BN15" s="394">
        <v>35.799999999999997</v>
      </c>
      <c r="BO15" s="395"/>
      <c r="BP15" s="393"/>
      <c r="BQ15" s="394">
        <v>35.799999999999997</v>
      </c>
      <c r="BR15" s="395"/>
      <c r="BS15" s="393"/>
      <c r="BT15" s="394">
        <v>35.799999999999997</v>
      </c>
      <c r="BU15" s="395"/>
      <c r="BV15" s="393"/>
      <c r="BW15" s="394">
        <v>35.799999999999997</v>
      </c>
      <c r="BX15" s="395"/>
      <c r="BY15" s="393"/>
      <c r="BZ15" s="394">
        <v>35.799999999999997</v>
      </c>
      <c r="CA15" s="395"/>
    </row>
    <row r="16" spans="1:79" s="360" customFormat="1" ht="13.8" thickBot="1">
      <c r="A16" s="384"/>
      <c r="B16" s="375"/>
      <c r="C16" s="385"/>
      <c r="D16" s="384"/>
      <c r="E16" s="375"/>
      <c r="F16" s="370" t="s">
        <v>19</v>
      </c>
      <c r="G16" s="396"/>
      <c r="H16" s="393"/>
      <c r="I16" s="397">
        <v>10.199999999999999</v>
      </c>
      <c r="J16" s="398"/>
      <c r="K16" s="393"/>
      <c r="L16" s="397">
        <v>10.199999999999999</v>
      </c>
      <c r="M16" s="398"/>
      <c r="N16" s="393"/>
      <c r="O16" s="397">
        <v>10.199999999999999</v>
      </c>
      <c r="P16" s="398"/>
      <c r="Q16" s="393"/>
      <c r="R16" s="397">
        <v>10.199999999999999</v>
      </c>
      <c r="S16" s="398"/>
      <c r="T16" s="393"/>
      <c r="U16" s="397">
        <v>10.199999999999999</v>
      </c>
      <c r="V16" s="398"/>
      <c r="W16" s="393"/>
      <c r="X16" s="397">
        <v>10.199999999999999</v>
      </c>
      <c r="Y16" s="398"/>
      <c r="Z16" s="393"/>
      <c r="AA16" s="397">
        <v>10.199999999999999</v>
      </c>
      <c r="AB16" s="398"/>
      <c r="AC16" s="393"/>
      <c r="AD16" s="397">
        <v>10.199999999999999</v>
      </c>
      <c r="AE16" s="398"/>
      <c r="AF16" s="393"/>
      <c r="AG16" s="397">
        <v>10.199999999999999</v>
      </c>
      <c r="AH16" s="398"/>
      <c r="AI16" s="393"/>
      <c r="AJ16" s="397">
        <v>10.199999999999999</v>
      </c>
      <c r="AK16" s="398"/>
      <c r="AL16" s="393"/>
      <c r="AM16" s="397">
        <v>10.199999999999999</v>
      </c>
      <c r="AN16" s="398"/>
      <c r="AO16" s="393"/>
      <c r="AP16" s="397">
        <v>10.199999999999999</v>
      </c>
      <c r="AQ16" s="398"/>
      <c r="AR16" s="393"/>
      <c r="AS16" s="397">
        <v>10.199999999999999</v>
      </c>
      <c r="AT16" s="398"/>
      <c r="AU16" s="393"/>
      <c r="AV16" s="397">
        <v>10.199999999999999</v>
      </c>
      <c r="AW16" s="398"/>
      <c r="AX16" s="393"/>
      <c r="AY16" s="397">
        <v>10.199999999999999</v>
      </c>
      <c r="AZ16" s="398"/>
      <c r="BA16" s="393"/>
      <c r="BB16" s="397">
        <v>10.199999999999999</v>
      </c>
      <c r="BC16" s="398"/>
      <c r="BD16" s="393"/>
      <c r="BE16" s="397">
        <v>10.199999999999999</v>
      </c>
      <c r="BF16" s="398"/>
      <c r="BG16" s="393"/>
      <c r="BH16" s="397">
        <v>10.199999999999999</v>
      </c>
      <c r="BI16" s="398"/>
      <c r="BJ16" s="393"/>
      <c r="BK16" s="397">
        <v>10.199999999999999</v>
      </c>
      <c r="BL16" s="398"/>
      <c r="BM16" s="393"/>
      <c r="BN16" s="397">
        <v>10.199999999999999</v>
      </c>
      <c r="BO16" s="398"/>
      <c r="BP16" s="393"/>
      <c r="BQ16" s="397">
        <v>10.199999999999999</v>
      </c>
      <c r="BR16" s="398"/>
      <c r="BS16" s="393"/>
      <c r="BT16" s="397">
        <v>10.199999999999999</v>
      </c>
      <c r="BU16" s="398"/>
      <c r="BV16" s="393"/>
      <c r="BW16" s="397">
        <v>10.199999999999999</v>
      </c>
      <c r="BX16" s="398"/>
      <c r="BY16" s="393"/>
      <c r="BZ16" s="397">
        <v>10.199999999999999</v>
      </c>
      <c r="CA16" s="398"/>
    </row>
    <row r="17" spans="1:79" s="360" customFormat="1" ht="13.5" customHeight="1" thickBot="1">
      <c r="A17" s="384"/>
      <c r="B17" s="375"/>
      <c r="C17" s="399"/>
      <c r="D17" s="377" t="s">
        <v>23</v>
      </c>
      <c r="E17" s="378"/>
      <c r="F17" s="378"/>
      <c r="G17" s="379"/>
      <c r="H17" s="400"/>
      <c r="I17" s="401"/>
      <c r="J17" s="382"/>
      <c r="K17" s="400"/>
      <c r="L17" s="401"/>
      <c r="M17" s="382"/>
      <c r="N17" s="400"/>
      <c r="O17" s="401"/>
      <c r="P17" s="382"/>
      <c r="Q17" s="400"/>
      <c r="R17" s="401"/>
      <c r="S17" s="382"/>
      <c r="T17" s="400"/>
      <c r="U17" s="401"/>
      <c r="V17" s="382"/>
      <c r="W17" s="400"/>
      <c r="X17" s="401"/>
      <c r="Y17" s="382"/>
      <c r="Z17" s="400"/>
      <c r="AA17" s="401"/>
      <c r="AB17" s="382"/>
      <c r="AC17" s="400"/>
      <c r="AD17" s="401"/>
      <c r="AE17" s="382"/>
      <c r="AF17" s="400"/>
      <c r="AG17" s="401"/>
      <c r="AH17" s="382"/>
      <c r="AI17" s="400"/>
      <c r="AJ17" s="401"/>
      <c r="AK17" s="382"/>
      <c r="AL17" s="400"/>
      <c r="AM17" s="401"/>
      <c r="AN17" s="382"/>
      <c r="AO17" s="400"/>
      <c r="AP17" s="401"/>
      <c r="AQ17" s="382"/>
      <c r="AR17" s="400"/>
      <c r="AS17" s="401"/>
      <c r="AT17" s="382"/>
      <c r="AU17" s="400"/>
      <c r="AV17" s="401"/>
      <c r="AW17" s="382"/>
      <c r="AX17" s="400"/>
      <c r="AY17" s="401"/>
      <c r="AZ17" s="382"/>
      <c r="BA17" s="400"/>
      <c r="BB17" s="401"/>
      <c r="BC17" s="382"/>
      <c r="BD17" s="400"/>
      <c r="BE17" s="401"/>
      <c r="BF17" s="382"/>
      <c r="BG17" s="400"/>
      <c r="BH17" s="401"/>
      <c r="BI17" s="382"/>
      <c r="BJ17" s="400"/>
      <c r="BK17" s="401"/>
      <c r="BL17" s="382"/>
      <c r="BM17" s="400"/>
      <c r="BN17" s="401"/>
      <c r="BO17" s="382"/>
      <c r="BP17" s="400"/>
      <c r="BQ17" s="401"/>
      <c r="BR17" s="382"/>
      <c r="BS17" s="400"/>
      <c r="BT17" s="401"/>
      <c r="BU17" s="382"/>
      <c r="BV17" s="400"/>
      <c r="BW17" s="401"/>
      <c r="BX17" s="382"/>
      <c r="BY17" s="400"/>
      <c r="BZ17" s="401"/>
      <c r="CA17" s="382"/>
    </row>
    <row r="18" spans="1:79" s="360" customFormat="1" ht="13.5" customHeight="1">
      <c r="A18" s="402"/>
      <c r="B18" s="403"/>
      <c r="C18" s="404"/>
      <c r="D18" s="386"/>
      <c r="E18" s="405"/>
      <c r="F18" s="386" t="s">
        <v>17</v>
      </c>
      <c r="G18" s="405"/>
      <c r="H18" s="683">
        <f>SQRT(I18^2+J18^2)*1000/(1.73*I22)</f>
        <v>21.090984694416871</v>
      </c>
      <c r="I18" s="358">
        <v>4.1117999999999997</v>
      </c>
      <c r="J18" s="359">
        <v>1.419</v>
      </c>
      <c r="K18" s="683">
        <f>SQRT(L18^2+M18^2)*1000/(1.73*L22)</f>
        <v>21.053287723629488</v>
      </c>
      <c r="L18" s="358">
        <v>4.1052</v>
      </c>
      <c r="M18" s="359">
        <v>1.4124000000000001</v>
      </c>
      <c r="N18" s="683">
        <f>SQRT(O18^2+P18^2)*1000/(1.73*O22)</f>
        <v>21.12451506453532</v>
      </c>
      <c r="O18" s="358">
        <v>4.1183999999999994</v>
      </c>
      <c r="P18" s="359">
        <v>1.4124000000000001</v>
      </c>
      <c r="Q18" s="683">
        <f>SQRT(R18^2+S18^2)*1000/(1.73*R22)</f>
        <v>21.3854039705475</v>
      </c>
      <c r="R18" s="358">
        <v>4.1646000000000001</v>
      </c>
      <c r="S18" s="359">
        <v>1.4321999999999999</v>
      </c>
      <c r="T18" s="683">
        <f>SQRT(U18^2+V18^2)*1000/(1.73*U22)</f>
        <v>21.58767190836295</v>
      </c>
      <c r="U18" s="358">
        <v>4.204200000000001</v>
      </c>
      <c r="V18" s="359">
        <v>1.4256</v>
      </c>
      <c r="W18" s="683">
        <f>SQRT(X18^2+Y18^2)*1000/(1.73*X22)</f>
        <v>21.919596234789569</v>
      </c>
      <c r="X18" s="358">
        <v>4.2702000000000009</v>
      </c>
      <c r="Y18" s="359">
        <v>1.4256</v>
      </c>
      <c r="Z18" s="683">
        <f>SQRT(AA18^2+AB18^2)*1000/(1.73*AA22)</f>
        <v>22.106061988583161</v>
      </c>
      <c r="AA18" s="358">
        <v>4.2966000000000006</v>
      </c>
      <c r="AB18" s="359">
        <v>1.452</v>
      </c>
      <c r="AC18" s="683">
        <f>SQRT(AD18^2+AE18^2)*1000/(1.73*AD22)</f>
        <v>21.972631452757266</v>
      </c>
      <c r="AD18" s="358">
        <v>4.2768000000000006</v>
      </c>
      <c r="AE18" s="359">
        <v>1.4454</v>
      </c>
      <c r="AF18" s="683">
        <f>SQRT(AG18^2+AH18^2)*1000/(1.73*AG22)</f>
        <v>22.082506669281329</v>
      </c>
      <c r="AG18" s="358">
        <v>4.2966000000000006</v>
      </c>
      <c r="AH18" s="359">
        <v>1.452</v>
      </c>
      <c r="AI18" s="683">
        <f>SQRT(AJ18^2+AK18^2)*1000/(1.73*AJ22)</f>
        <v>22.013539065829253</v>
      </c>
      <c r="AJ18" s="358">
        <v>4.2833999999999994</v>
      </c>
      <c r="AK18" s="359">
        <v>1.4454</v>
      </c>
      <c r="AL18" s="683">
        <f>SQRT(AM18^2+AN18^2)*1000/(1.73*AM22)</f>
        <v>21.975684618058157</v>
      </c>
      <c r="AM18" s="358">
        <v>4.2768000000000006</v>
      </c>
      <c r="AN18" s="359">
        <v>1.4454</v>
      </c>
      <c r="AO18" s="683">
        <f>SQRT(AP18^2+AQ18^2)*1000/(1.73*AP22)</f>
        <v>21.793213224488017</v>
      </c>
      <c r="AP18" s="358">
        <v>4.2371999999999996</v>
      </c>
      <c r="AQ18" s="359">
        <v>1.452</v>
      </c>
      <c r="AR18" s="683">
        <f>SQRT(AS18^2+AT18^2)*1000/(1.73*AS22)</f>
        <v>21.579422258568318</v>
      </c>
      <c r="AS18" s="358">
        <v>4.1976000000000004</v>
      </c>
      <c r="AT18" s="359">
        <v>1.4321999999999999</v>
      </c>
      <c r="AU18" s="683">
        <f>SQRT(AV18^2+AW18^2)*1000/(1.73*AV22)</f>
        <v>22.180492949988558</v>
      </c>
      <c r="AV18" s="358">
        <v>4.3163999999999998</v>
      </c>
      <c r="AW18" s="359">
        <v>1.452</v>
      </c>
      <c r="AX18" s="683">
        <f>SQRT(AY18^2+AZ18^2)*1000/(1.73*AY22)</f>
        <v>16.872203507748278</v>
      </c>
      <c r="AY18" s="358">
        <v>3.3593999999999999</v>
      </c>
      <c r="AZ18" s="359">
        <v>0.8448</v>
      </c>
      <c r="BA18" s="683">
        <f>SQRT(BB18^2+BC18^2)*1000/(1.73*BB22)</f>
        <v>14.647043209287068</v>
      </c>
      <c r="BB18" s="358">
        <v>2.8578000000000001</v>
      </c>
      <c r="BC18" s="359">
        <v>0.94379999999999997</v>
      </c>
      <c r="BD18" s="683">
        <f>SQRT(BE18^2+BF18^2)*1000/(1.73*BE22)</f>
        <v>8.5522605507181151</v>
      </c>
      <c r="BE18" s="358">
        <v>1.7621999999999998</v>
      </c>
      <c r="BF18" s="359">
        <v>0</v>
      </c>
      <c r="BG18" s="683">
        <f>SQRT(BH18^2+BI18^2)*1000/(1.73*BH22)</f>
        <v>8.7368906333360776</v>
      </c>
      <c r="BH18" s="358">
        <v>1.8018000000000003</v>
      </c>
      <c r="BI18" s="359">
        <v>0</v>
      </c>
      <c r="BJ18" s="683">
        <f>SQRT(BK18^2+BL18^2)*1000/(1.73*BK22)</f>
        <v>8.6630443232897996</v>
      </c>
      <c r="BK18" s="358">
        <v>1.7886</v>
      </c>
      <c r="BL18" s="359">
        <v>0</v>
      </c>
      <c r="BM18" s="683">
        <f>SQRT(BN18^2+BO18^2)*1000/(1.73*BN22)</f>
        <v>8.6637920599227893</v>
      </c>
      <c r="BN18" s="358">
        <v>1.7886</v>
      </c>
      <c r="BO18" s="359">
        <v>0</v>
      </c>
      <c r="BP18" s="683">
        <f>SQRT(BQ18^2+BR18^2)*1000/(1.73*BQ22)</f>
        <v>17.532716220534375</v>
      </c>
      <c r="BQ18" s="358">
        <v>3.4584000000000001</v>
      </c>
      <c r="BR18" s="359">
        <v>1.0295999999999998</v>
      </c>
      <c r="BS18" s="683">
        <f>SQRT(BT18^2+BU18^2)*1000/(1.73*BT22)</f>
        <v>21.991296794532158</v>
      </c>
      <c r="BT18" s="358">
        <v>4.29</v>
      </c>
      <c r="BU18" s="359">
        <v>1.4256</v>
      </c>
      <c r="BV18" s="683">
        <f>SQRT(BW18^2+BX18^2)*1000/(1.73*BW22)</f>
        <v>22.002742610817787</v>
      </c>
      <c r="BW18" s="358">
        <v>4.29</v>
      </c>
      <c r="BX18" s="359">
        <v>1.4387999999999999</v>
      </c>
      <c r="BY18" s="683">
        <f>SQRT(BZ18^2+CA18^2)*1000/(1.73*BZ22)</f>
        <v>21.878456093134734</v>
      </c>
      <c r="BZ18" s="358">
        <v>4.2636000000000003</v>
      </c>
      <c r="CA18" s="359">
        <v>1.4387999999999999</v>
      </c>
    </row>
    <row r="19" spans="1:79" s="360" customFormat="1" ht="13.5" customHeight="1">
      <c r="A19" s="374"/>
      <c r="B19" s="385"/>
      <c r="C19" s="406"/>
      <c r="D19" s="384" t="s">
        <v>18</v>
      </c>
      <c r="E19" s="385"/>
      <c r="F19" s="391" t="s">
        <v>71</v>
      </c>
      <c r="G19" s="407"/>
      <c r="H19" s="684">
        <f>SQRT(I19^2+J19^2)*1000/(1.73*I23)</f>
        <v>61.056687361051047</v>
      </c>
      <c r="I19" s="367">
        <v>3.5175000000000001</v>
      </c>
      <c r="J19" s="368">
        <v>1.3880999999999999</v>
      </c>
      <c r="K19" s="684">
        <f>SQRT(L19^2+M19^2)*1000/(1.73*L23)</f>
        <v>60.905635674619525</v>
      </c>
      <c r="L19" s="367">
        <v>3.5091000000000001</v>
      </c>
      <c r="M19" s="368">
        <v>1.3839000000000001</v>
      </c>
      <c r="N19" s="684">
        <f>SQRT(O19^2+P19^2)*1000/(1.73*O23)</f>
        <v>61.088228644593833</v>
      </c>
      <c r="O19" s="367">
        <v>3.5196000000000001</v>
      </c>
      <c r="P19" s="368">
        <v>1.3880999999999999</v>
      </c>
      <c r="Q19" s="684">
        <f>SQRT(R19^2+S19^2)*1000/(1.73*R23)</f>
        <v>61.289939213760363</v>
      </c>
      <c r="R19" s="367">
        <v>3.5322</v>
      </c>
      <c r="S19" s="368">
        <v>1.3902000000000001</v>
      </c>
      <c r="T19" s="684">
        <f>SQRT(U19^2+V19^2)*1000/(1.73*U23)</f>
        <v>61.429903147072437</v>
      </c>
      <c r="U19" s="367">
        <v>3.5448000000000004</v>
      </c>
      <c r="V19" s="368">
        <v>1.3817999999999999</v>
      </c>
      <c r="W19" s="684">
        <f>SQRT(X19^2+Y19^2)*1000/(1.73*X23)</f>
        <v>61.442226041303066</v>
      </c>
      <c r="X19" s="367">
        <v>3.5448000000000004</v>
      </c>
      <c r="Y19" s="368">
        <v>1.3839000000000001</v>
      </c>
      <c r="Z19" s="684">
        <f>SQRT(AA19^2+AB19^2)*1000/(1.73*AA23)</f>
        <v>61.832101167211945</v>
      </c>
      <c r="AA19" s="367">
        <v>3.5658000000000003</v>
      </c>
      <c r="AB19" s="368">
        <v>1.3965000000000001</v>
      </c>
      <c r="AC19" s="684">
        <f>SQRT(AD19^2+AE19^2)*1000/(1.73*AD23)</f>
        <v>61.574002258141412</v>
      </c>
      <c r="AD19" s="367">
        <v>3.5510999999999999</v>
      </c>
      <c r="AE19" s="368">
        <v>1.3901999999999999</v>
      </c>
      <c r="AF19" s="684">
        <f>SQRT(AG19^2+AH19^2)*1000/(1.73*AG23)</f>
        <v>61.561649715553088</v>
      </c>
      <c r="AG19" s="367">
        <v>3.5510999999999999</v>
      </c>
      <c r="AH19" s="368">
        <v>1.3880999999999999</v>
      </c>
      <c r="AI19" s="684">
        <f>SQRT(AJ19^2+AK19^2)*1000/(1.73*AJ23)</f>
        <v>61.335139185508048</v>
      </c>
      <c r="AJ19" s="367">
        <v>3.5385</v>
      </c>
      <c r="AK19" s="368">
        <v>1.3817999999999999</v>
      </c>
      <c r="AL19" s="684">
        <f>SQRT(AM19^2+AN19^2)*1000/(1.73*AM23)</f>
        <v>61.549313373043148</v>
      </c>
      <c r="AM19" s="367">
        <v>3.5511000000000004</v>
      </c>
      <c r="AN19" s="368">
        <v>1.3859999999999999</v>
      </c>
      <c r="AO19" s="684">
        <f>SQRT(AP19^2+AQ19^2)*1000/(1.73*AP23)</f>
        <v>62.001193684324967</v>
      </c>
      <c r="AP19" s="367">
        <v>3.5721000000000003</v>
      </c>
      <c r="AQ19" s="368">
        <v>1.4091</v>
      </c>
      <c r="AR19" s="684">
        <f>SQRT(AS19^2+AT19^2)*1000/(1.73*AS23)</f>
        <v>60.867493080163364</v>
      </c>
      <c r="AS19" s="367">
        <v>3.5049000000000001</v>
      </c>
      <c r="AT19" s="368">
        <v>1.3880999999999999</v>
      </c>
      <c r="AU19" s="684">
        <f>SQRT(AV19^2+AW19^2)*1000/(1.73*AV23)</f>
        <v>61.845970528061102</v>
      </c>
      <c r="AV19" s="367">
        <v>3.57</v>
      </c>
      <c r="AW19" s="368">
        <v>1.3880999999999999</v>
      </c>
      <c r="AX19" s="684">
        <f>SQRT(AY19^2+AZ19^2)*1000/(1.73*AY23)</f>
        <v>43.812661324841294</v>
      </c>
      <c r="AY19" s="367">
        <v>2.5935000000000001</v>
      </c>
      <c r="AZ19" s="368">
        <v>0.79800000000000004</v>
      </c>
      <c r="BA19" s="684">
        <f>SQRT(BB19^2+BC19^2)*1000/(1.73*BB23)</f>
        <v>37.2925896996612</v>
      </c>
      <c r="BB19" s="367">
        <v>2.1168</v>
      </c>
      <c r="BC19" s="368">
        <v>0.92400000000000004</v>
      </c>
      <c r="BD19" s="684">
        <f>SQRT(BE19^2+BF19^2)*1000/(1.73*BE23)</f>
        <v>16.343204055930507</v>
      </c>
      <c r="BE19" s="367">
        <v>1.0122</v>
      </c>
      <c r="BF19" s="368">
        <v>0</v>
      </c>
      <c r="BG19" s="684">
        <f>SQRT(BH19^2+BI19^2)*1000/(1.73*BH23)</f>
        <v>16.444925243000615</v>
      </c>
      <c r="BH19" s="367">
        <v>1.0185</v>
      </c>
      <c r="BI19" s="368">
        <v>0</v>
      </c>
      <c r="BJ19" s="684">
        <f>SQRT(BK19^2+BL19^2)*1000/(1.73*BK23)</f>
        <v>16.309296993573806</v>
      </c>
      <c r="BK19" s="367">
        <v>1.0101</v>
      </c>
      <c r="BL19" s="368">
        <v>0</v>
      </c>
      <c r="BM19" s="684">
        <f>SQRT(BN19^2+BO19^2)*1000/(1.73*BN23)</f>
        <v>16.411018180643911</v>
      </c>
      <c r="BN19" s="367">
        <v>1.0164</v>
      </c>
      <c r="BO19" s="368">
        <v>0</v>
      </c>
      <c r="BP19" s="684">
        <f>SQRT(BQ19^2+BR19^2)*1000/(1.73*BQ23)</f>
        <v>46.952760982640747</v>
      </c>
      <c r="BQ19" s="367">
        <v>2.73</v>
      </c>
      <c r="BR19" s="368">
        <v>1.0017</v>
      </c>
      <c r="BS19" s="684">
        <f>SQRT(BT19^2+BU19^2)*1000/(1.73*BT23)</f>
        <v>62.320276662704281</v>
      </c>
      <c r="BT19" s="367">
        <v>3.6015000000000001</v>
      </c>
      <c r="BU19" s="368">
        <v>1.3880999999999999</v>
      </c>
      <c r="BV19" s="684">
        <f>SQRT(BW19^2+BX19^2)*1000/(1.73*BW23)</f>
        <v>62.464033482270032</v>
      </c>
      <c r="BW19" s="367">
        <v>3.6078000000000001</v>
      </c>
      <c r="BX19" s="368">
        <v>1.3965000000000001</v>
      </c>
      <c r="BY19" s="684">
        <f>SQRT(BZ19^2+CA19^2)*1000/(1.73*BZ23)</f>
        <v>62.262082724989781</v>
      </c>
      <c r="BZ19" s="367">
        <v>3.5951999999999997</v>
      </c>
      <c r="CA19" s="368">
        <v>1.3944000000000001</v>
      </c>
    </row>
    <row r="20" spans="1:79" s="360" customFormat="1" ht="15" customHeight="1" thickBot="1">
      <c r="A20" s="374"/>
      <c r="B20" s="408"/>
      <c r="C20" s="406"/>
      <c r="D20" s="384"/>
      <c r="E20" s="385"/>
      <c r="F20" s="370" t="s">
        <v>19</v>
      </c>
      <c r="G20" s="407"/>
      <c r="H20" s="371">
        <f>SQRT(I20^2+J20^2)*1000/(1.73*I24)</f>
        <v>32.04692281536893</v>
      </c>
      <c r="I20" s="372">
        <v>0.5655</v>
      </c>
      <c r="J20" s="373">
        <v>0</v>
      </c>
      <c r="K20" s="371">
        <f>SQRT(L20^2+M20^2)*1000/(1.73*L24)</f>
        <v>32.131927915674943</v>
      </c>
      <c r="L20" s="372">
        <v>0.56699999999999995</v>
      </c>
      <c r="M20" s="373">
        <v>0</v>
      </c>
      <c r="N20" s="371">
        <f>SQRT(O20^2+P20^2)*1000/(1.73*O24)</f>
        <v>32.726963617817077</v>
      </c>
      <c r="O20" s="372">
        <v>0.57750000000000001</v>
      </c>
      <c r="P20" s="373">
        <v>0</v>
      </c>
      <c r="Q20" s="371">
        <f>SQRT(R20^2+S20^2)*1000/(1.73*R24)</f>
        <v>34.005865136776166</v>
      </c>
      <c r="R20" s="372">
        <v>0.6</v>
      </c>
      <c r="S20" s="373">
        <v>8.9999999999999993E-3</v>
      </c>
      <c r="T20" s="371">
        <f>SQRT(U20^2+V20^2)*1000/(1.73*U24)</f>
        <v>35.959669312757839</v>
      </c>
      <c r="U20" s="372">
        <v>0.63449999999999995</v>
      </c>
      <c r="V20" s="373">
        <v>7.4999999999999997E-3</v>
      </c>
      <c r="W20" s="371">
        <f>SQRT(X20^2+Y20^2)*1000/(1.73*X24)</f>
        <v>39.44465648360805</v>
      </c>
      <c r="X20" s="372">
        <v>0.69599999999999995</v>
      </c>
      <c r="Y20" s="373">
        <v>7.4999999999999997E-3</v>
      </c>
      <c r="Z20" s="371">
        <f>SQRT(AA20^2+AB20^2)*1000/(1.73*AA24)</f>
        <v>39.87319154325278</v>
      </c>
      <c r="AA20" s="372">
        <v>0.70350000000000001</v>
      </c>
      <c r="AB20" s="373">
        <v>1.2E-2</v>
      </c>
      <c r="AC20" s="371">
        <f>SQRT(AD20^2+AE20^2)*1000/(1.73*AD24)</f>
        <v>39.534774619083237</v>
      </c>
      <c r="AD20" s="372">
        <v>0.69750000000000001</v>
      </c>
      <c r="AE20" s="373">
        <v>1.35E-2</v>
      </c>
      <c r="AF20" s="371">
        <f>SQRT(AG20^2+AH20^2)*1000/(1.73*AG24)</f>
        <v>41.001018572359591</v>
      </c>
      <c r="AG20" s="372">
        <v>0.72299999999999998</v>
      </c>
      <c r="AH20" s="373">
        <v>2.7E-2</v>
      </c>
      <c r="AI20" s="371">
        <f>SQRT(AJ20^2+AK20^2)*1000/(1.73*AJ24)</f>
        <v>40.576292232432877</v>
      </c>
      <c r="AJ20" s="372">
        <v>0.71550000000000002</v>
      </c>
      <c r="AK20" s="373">
        <v>2.7E-2</v>
      </c>
      <c r="AL20" s="371">
        <f>SQRT(AM20^2+AN20^2)*1000/(1.73*AM24)</f>
        <v>39.281554950283876</v>
      </c>
      <c r="AM20" s="372">
        <v>0.69299999999999995</v>
      </c>
      <c r="AN20" s="373">
        <v>1.4999999999999999E-2</v>
      </c>
      <c r="AO20" s="371">
        <f>SQRT(AP20^2+AQ20^2)*1000/(1.73*AP24)</f>
        <v>36.472042311826904</v>
      </c>
      <c r="AP20" s="372">
        <v>0.64349999999999996</v>
      </c>
      <c r="AQ20" s="373">
        <v>1.0500000000000001E-2</v>
      </c>
      <c r="AR20" s="371">
        <f>SQRT(AS20^2+AT20^2)*1000/(1.73*AS24)</f>
        <v>37.403789649994899</v>
      </c>
      <c r="AS20" s="372">
        <v>0.66</v>
      </c>
      <c r="AT20" s="373">
        <v>6.0000000000000001E-3</v>
      </c>
      <c r="AU20" s="371">
        <f>SQRT(AV20^2+AW20^2)*1000/(1.73*AV24)</f>
        <v>40.825109880458719</v>
      </c>
      <c r="AV20" s="372">
        <v>0.72</v>
      </c>
      <c r="AW20" s="373">
        <v>2.4E-2</v>
      </c>
      <c r="AX20" s="371">
        <f>SQRT(AY20^2+AZ20^2)*1000/(1.73*AY24)</f>
        <v>41.916134771200404</v>
      </c>
      <c r="AY20" s="372">
        <v>0.73950000000000005</v>
      </c>
      <c r="AZ20" s="373">
        <v>1.4999999999999999E-2</v>
      </c>
      <c r="BA20" s="371">
        <f>SQRT(BB20^2+BC20^2)*1000/(1.73*BB24)</f>
        <v>40.208221153212854</v>
      </c>
      <c r="BB20" s="372">
        <v>0.70950000000000002</v>
      </c>
      <c r="BC20" s="373">
        <v>4.4999999999999997E-3</v>
      </c>
      <c r="BD20" s="371">
        <f>SQRT(BE20^2+BF20^2)*1000/(1.73*BE24)</f>
        <v>40.97563268886158</v>
      </c>
      <c r="BE20" s="372">
        <v>0.72299999999999998</v>
      </c>
      <c r="BF20" s="373">
        <v>8.9999999999999993E-3</v>
      </c>
      <c r="BG20" s="371">
        <f>SQRT(BH20^2+BI20^2)*1000/(1.73*BH24)</f>
        <v>42.771843250940918</v>
      </c>
      <c r="BH20" s="372">
        <v>0.75449999999999995</v>
      </c>
      <c r="BI20" s="373">
        <v>1.95E-2</v>
      </c>
      <c r="BJ20" s="371">
        <f>SQRT(BK20^2+BL20^2)*1000/(1.73*BK24)</f>
        <v>42.601890028382115</v>
      </c>
      <c r="BK20" s="372">
        <v>0.75149999999999995</v>
      </c>
      <c r="BL20" s="373">
        <v>1.95E-2</v>
      </c>
      <c r="BM20" s="371">
        <f>SQRT(BN20^2+BO20^2)*1000/(1.73*BN24)</f>
        <v>41.914497046761191</v>
      </c>
      <c r="BN20" s="372">
        <v>0.73950000000000005</v>
      </c>
      <c r="BO20" s="373">
        <v>1.35E-2</v>
      </c>
      <c r="BP20" s="371">
        <f>SQRT(BQ20^2+BR20^2)*1000/(1.73*BQ24)</f>
        <v>39.698838006358521</v>
      </c>
      <c r="BQ20" s="372">
        <v>0.70050000000000001</v>
      </c>
      <c r="BR20" s="373">
        <v>6.0000000000000001E-3</v>
      </c>
      <c r="BS20" s="371">
        <f>SQRT(BT20^2+BU20^2)*1000/(1.73*BT24)</f>
        <v>37.657643203815176</v>
      </c>
      <c r="BT20" s="372">
        <v>0.66449999999999998</v>
      </c>
      <c r="BU20" s="373">
        <v>3.0000000000000001E-3</v>
      </c>
      <c r="BV20" s="371">
        <f>SQRT(BW20^2+BX20^2)*1000/(1.73*BW24)</f>
        <v>37.148784958579093</v>
      </c>
      <c r="BW20" s="372">
        <v>0.65549999999999997</v>
      </c>
      <c r="BX20" s="373">
        <v>6.0000000000000001E-3</v>
      </c>
      <c r="BY20" s="371">
        <f>SQRT(BZ20^2+CA20^2)*1000/(1.73*BZ24)</f>
        <v>36.560198549272442</v>
      </c>
      <c r="BZ20" s="372">
        <v>0.64500000000000002</v>
      </c>
      <c r="CA20" s="373">
        <v>1.35E-2</v>
      </c>
    </row>
    <row r="21" spans="1:79" s="360" customFormat="1" ht="13.8" thickBot="1">
      <c r="A21" s="374"/>
      <c r="B21" s="385" t="s">
        <v>24</v>
      </c>
      <c r="C21" s="406">
        <v>40</v>
      </c>
      <c r="D21" s="377" t="s">
        <v>21</v>
      </c>
      <c r="E21" s="378"/>
      <c r="F21" s="378"/>
      <c r="G21" s="379"/>
      <c r="H21" s="380"/>
      <c r="I21" s="381">
        <v>4</v>
      </c>
      <c r="J21" s="382"/>
      <c r="K21" s="380"/>
      <c r="L21" s="381">
        <v>4</v>
      </c>
      <c r="M21" s="382"/>
      <c r="N21" s="380"/>
      <c r="O21" s="381">
        <v>4</v>
      </c>
      <c r="P21" s="382"/>
      <c r="Q21" s="380"/>
      <c r="R21" s="381">
        <v>4</v>
      </c>
      <c r="S21" s="382"/>
      <c r="T21" s="380"/>
      <c r="U21" s="381">
        <v>4</v>
      </c>
      <c r="V21" s="382"/>
      <c r="W21" s="380"/>
      <c r="X21" s="381">
        <v>4</v>
      </c>
      <c r="Y21" s="382"/>
      <c r="Z21" s="380"/>
      <c r="AA21" s="381">
        <v>4</v>
      </c>
      <c r="AB21" s="382"/>
      <c r="AC21" s="380"/>
      <c r="AD21" s="381">
        <v>4</v>
      </c>
      <c r="AE21" s="382"/>
      <c r="AF21" s="380"/>
      <c r="AG21" s="381">
        <v>4</v>
      </c>
      <c r="AH21" s="382"/>
      <c r="AI21" s="380"/>
      <c r="AJ21" s="381">
        <v>4</v>
      </c>
      <c r="AK21" s="382"/>
      <c r="AL21" s="380"/>
      <c r="AM21" s="381">
        <v>4</v>
      </c>
      <c r="AN21" s="382"/>
      <c r="AO21" s="380"/>
      <c r="AP21" s="381">
        <v>4</v>
      </c>
      <c r="AQ21" s="382"/>
      <c r="AR21" s="380"/>
      <c r="AS21" s="381">
        <v>4</v>
      </c>
      <c r="AT21" s="382"/>
      <c r="AU21" s="380"/>
      <c r="AV21" s="381">
        <v>4</v>
      </c>
      <c r="AW21" s="382"/>
      <c r="AX21" s="380"/>
      <c r="AY21" s="381">
        <v>4</v>
      </c>
      <c r="AZ21" s="382"/>
      <c r="BA21" s="380"/>
      <c r="BB21" s="381">
        <v>4</v>
      </c>
      <c r="BC21" s="382"/>
      <c r="BD21" s="380"/>
      <c r="BE21" s="381">
        <v>4</v>
      </c>
      <c r="BF21" s="382"/>
      <c r="BG21" s="380"/>
      <c r="BH21" s="381">
        <v>4</v>
      </c>
      <c r="BI21" s="382"/>
      <c r="BJ21" s="380"/>
      <c r="BK21" s="381">
        <v>4</v>
      </c>
      <c r="BL21" s="382"/>
      <c r="BM21" s="380"/>
      <c r="BN21" s="381">
        <v>4</v>
      </c>
      <c r="BO21" s="382"/>
      <c r="BP21" s="380"/>
      <c r="BQ21" s="381">
        <v>4</v>
      </c>
      <c r="BR21" s="382"/>
      <c r="BS21" s="380"/>
      <c r="BT21" s="381">
        <v>4</v>
      </c>
      <c r="BU21" s="382"/>
      <c r="BV21" s="380"/>
      <c r="BW21" s="381">
        <v>4</v>
      </c>
      <c r="BX21" s="382"/>
      <c r="BY21" s="380"/>
      <c r="BZ21" s="381">
        <v>4</v>
      </c>
      <c r="CA21" s="382"/>
    </row>
    <row r="22" spans="1:79">
      <c r="A22" s="409"/>
      <c r="B22" s="410"/>
      <c r="C22" s="411"/>
      <c r="D22" s="412"/>
      <c r="E22" s="312"/>
      <c r="F22" s="413" t="s">
        <v>17</v>
      </c>
      <c r="G22" s="414"/>
      <c r="H22" s="415"/>
      <c r="I22" s="389">
        <v>119.2128</v>
      </c>
      <c r="J22" s="390"/>
      <c r="K22" s="388"/>
      <c r="L22" s="389">
        <v>119.19589999999999</v>
      </c>
      <c r="M22" s="390"/>
      <c r="N22" s="388"/>
      <c r="O22" s="389">
        <v>119.1356</v>
      </c>
      <c r="P22" s="390"/>
      <c r="Q22" s="388"/>
      <c r="R22" s="389">
        <v>119.0371</v>
      </c>
      <c r="S22" s="390"/>
      <c r="T22" s="388"/>
      <c r="U22" s="389">
        <v>118.8681</v>
      </c>
      <c r="V22" s="390"/>
      <c r="W22" s="388"/>
      <c r="X22" s="389">
        <v>118.71769999999999</v>
      </c>
      <c r="Y22" s="390"/>
      <c r="Z22" s="388"/>
      <c r="AA22" s="389">
        <v>118.59050000000001</v>
      </c>
      <c r="AB22" s="390"/>
      <c r="AC22" s="388"/>
      <c r="AD22" s="389">
        <v>118.7616</v>
      </c>
      <c r="AE22" s="390"/>
      <c r="AF22" s="388"/>
      <c r="AG22" s="389">
        <v>118.717</v>
      </c>
      <c r="AH22" s="390"/>
      <c r="AI22" s="388"/>
      <c r="AJ22" s="389">
        <v>118.7051</v>
      </c>
      <c r="AK22" s="390"/>
      <c r="AL22" s="388"/>
      <c r="AM22" s="389">
        <v>118.74509999999999</v>
      </c>
      <c r="AN22" s="390"/>
      <c r="AO22" s="388"/>
      <c r="AP22" s="389">
        <v>118.8014</v>
      </c>
      <c r="AQ22" s="390"/>
      <c r="AR22" s="388"/>
      <c r="AS22" s="389">
        <v>118.8031</v>
      </c>
      <c r="AT22" s="390"/>
      <c r="AU22" s="388"/>
      <c r="AV22" s="389">
        <v>118.6815</v>
      </c>
      <c r="AW22" s="390"/>
      <c r="AX22" s="388"/>
      <c r="AY22" s="389">
        <v>118.675</v>
      </c>
      <c r="AZ22" s="390"/>
      <c r="BA22" s="388"/>
      <c r="BB22" s="389">
        <v>118.7722</v>
      </c>
      <c r="BC22" s="390"/>
      <c r="BD22" s="388"/>
      <c r="BE22" s="389">
        <v>119.1045</v>
      </c>
      <c r="BF22" s="390"/>
      <c r="BG22" s="388"/>
      <c r="BH22" s="389">
        <v>119.2075</v>
      </c>
      <c r="BI22" s="390"/>
      <c r="BJ22" s="388"/>
      <c r="BK22" s="389">
        <v>119.3429</v>
      </c>
      <c r="BL22" s="390"/>
      <c r="BM22" s="388"/>
      <c r="BN22" s="389">
        <v>119.3326</v>
      </c>
      <c r="BO22" s="390"/>
      <c r="BP22" s="388"/>
      <c r="BQ22" s="389">
        <v>118.9653</v>
      </c>
      <c r="BR22" s="390"/>
      <c r="BS22" s="388"/>
      <c r="BT22" s="389">
        <v>118.8244</v>
      </c>
      <c r="BU22" s="390"/>
      <c r="BV22" s="388"/>
      <c r="BW22" s="389">
        <v>118.8724</v>
      </c>
      <c r="BX22" s="390"/>
      <c r="BY22" s="388"/>
      <c r="BZ22" s="389">
        <v>118.8866</v>
      </c>
      <c r="CA22" s="390"/>
    </row>
    <row r="23" spans="1:79">
      <c r="A23" s="412"/>
      <c r="B23" s="312"/>
      <c r="C23" s="416"/>
      <c r="D23" s="412" t="s">
        <v>22</v>
      </c>
      <c r="E23" s="417"/>
      <c r="F23" s="418" t="s">
        <v>71</v>
      </c>
      <c r="G23" s="419"/>
      <c r="H23" s="393"/>
      <c r="I23" s="394">
        <v>35.799999999999997</v>
      </c>
      <c r="J23" s="395"/>
      <c r="K23" s="393"/>
      <c r="L23" s="394">
        <v>35.799999999999997</v>
      </c>
      <c r="M23" s="395"/>
      <c r="N23" s="393"/>
      <c r="O23" s="394">
        <v>35.799999999999997</v>
      </c>
      <c r="P23" s="395"/>
      <c r="Q23" s="393"/>
      <c r="R23" s="394">
        <v>35.799999999999997</v>
      </c>
      <c r="S23" s="395"/>
      <c r="T23" s="393"/>
      <c r="U23" s="394">
        <v>35.799999999999997</v>
      </c>
      <c r="V23" s="395"/>
      <c r="W23" s="393"/>
      <c r="X23" s="394">
        <v>35.799999999999997</v>
      </c>
      <c r="Y23" s="395"/>
      <c r="Z23" s="393"/>
      <c r="AA23" s="394">
        <v>35.799999999999997</v>
      </c>
      <c r="AB23" s="395"/>
      <c r="AC23" s="393"/>
      <c r="AD23" s="394">
        <v>35.799999999999997</v>
      </c>
      <c r="AE23" s="395"/>
      <c r="AF23" s="393"/>
      <c r="AG23" s="394">
        <v>35.799999999999997</v>
      </c>
      <c r="AH23" s="395"/>
      <c r="AI23" s="393"/>
      <c r="AJ23" s="394">
        <v>35.799999999999997</v>
      </c>
      <c r="AK23" s="395"/>
      <c r="AL23" s="393"/>
      <c r="AM23" s="394">
        <v>35.799999999999997</v>
      </c>
      <c r="AN23" s="395"/>
      <c r="AO23" s="393"/>
      <c r="AP23" s="394">
        <v>35.799999999999997</v>
      </c>
      <c r="AQ23" s="395"/>
      <c r="AR23" s="393"/>
      <c r="AS23" s="394">
        <v>35.799999999999997</v>
      </c>
      <c r="AT23" s="395"/>
      <c r="AU23" s="393"/>
      <c r="AV23" s="394">
        <v>35.799999999999997</v>
      </c>
      <c r="AW23" s="395"/>
      <c r="AX23" s="393"/>
      <c r="AY23" s="394">
        <v>35.799999999999997</v>
      </c>
      <c r="AZ23" s="395"/>
      <c r="BA23" s="393"/>
      <c r="BB23" s="394">
        <v>35.799999999999997</v>
      </c>
      <c r="BC23" s="395"/>
      <c r="BD23" s="393"/>
      <c r="BE23" s="394">
        <v>35.799999999999997</v>
      </c>
      <c r="BF23" s="395"/>
      <c r="BG23" s="393"/>
      <c r="BH23" s="394">
        <v>35.799999999999997</v>
      </c>
      <c r="BI23" s="395"/>
      <c r="BJ23" s="393"/>
      <c r="BK23" s="394">
        <v>35.799999999999997</v>
      </c>
      <c r="BL23" s="395"/>
      <c r="BM23" s="393"/>
      <c r="BN23" s="394">
        <v>35.799999999999997</v>
      </c>
      <c r="BO23" s="395"/>
      <c r="BP23" s="393"/>
      <c r="BQ23" s="394">
        <v>35.799999999999997</v>
      </c>
      <c r="BR23" s="395"/>
      <c r="BS23" s="393"/>
      <c r="BT23" s="394">
        <v>35.799999999999997</v>
      </c>
      <c r="BU23" s="395"/>
      <c r="BV23" s="393"/>
      <c r="BW23" s="394">
        <v>35.799999999999997</v>
      </c>
      <c r="BX23" s="395"/>
      <c r="BY23" s="393"/>
      <c r="BZ23" s="394">
        <v>35.799999999999997</v>
      </c>
      <c r="CA23" s="395"/>
    </row>
    <row r="24" spans="1:79" ht="13.8" thickBot="1">
      <c r="A24" s="412"/>
      <c r="B24" s="312"/>
      <c r="C24" s="411"/>
      <c r="D24" s="412"/>
      <c r="E24" s="417"/>
      <c r="F24" s="420" t="s">
        <v>19</v>
      </c>
      <c r="G24" s="421"/>
      <c r="H24" s="393"/>
      <c r="I24" s="397">
        <v>10.199999999999999</v>
      </c>
      <c r="J24" s="398"/>
      <c r="K24" s="393"/>
      <c r="L24" s="397">
        <v>10.199999999999999</v>
      </c>
      <c r="M24" s="398"/>
      <c r="N24" s="393"/>
      <c r="O24" s="397">
        <v>10.199999999999999</v>
      </c>
      <c r="P24" s="398"/>
      <c r="Q24" s="393"/>
      <c r="R24" s="397">
        <v>10.199999999999999</v>
      </c>
      <c r="S24" s="398"/>
      <c r="T24" s="393"/>
      <c r="U24" s="397">
        <v>10.199999999999999</v>
      </c>
      <c r="V24" s="398"/>
      <c r="W24" s="393"/>
      <c r="X24" s="397">
        <v>10.199999999999999</v>
      </c>
      <c r="Y24" s="398"/>
      <c r="Z24" s="393"/>
      <c r="AA24" s="397">
        <v>10.199999999999999</v>
      </c>
      <c r="AB24" s="398"/>
      <c r="AC24" s="393"/>
      <c r="AD24" s="397">
        <v>10.199999999999999</v>
      </c>
      <c r="AE24" s="398"/>
      <c r="AF24" s="393"/>
      <c r="AG24" s="397">
        <v>10.199999999999999</v>
      </c>
      <c r="AH24" s="398"/>
      <c r="AI24" s="393"/>
      <c r="AJ24" s="397">
        <v>10.199999999999999</v>
      </c>
      <c r="AK24" s="398"/>
      <c r="AL24" s="393"/>
      <c r="AM24" s="397">
        <v>10.199999999999999</v>
      </c>
      <c r="AN24" s="398"/>
      <c r="AO24" s="393"/>
      <c r="AP24" s="397">
        <v>10.199999999999999</v>
      </c>
      <c r="AQ24" s="398"/>
      <c r="AR24" s="393"/>
      <c r="AS24" s="397">
        <v>10.199999999999999</v>
      </c>
      <c r="AT24" s="398"/>
      <c r="AU24" s="393"/>
      <c r="AV24" s="397">
        <v>10.199999999999999</v>
      </c>
      <c r="AW24" s="398"/>
      <c r="AX24" s="393"/>
      <c r="AY24" s="397">
        <v>10.199999999999999</v>
      </c>
      <c r="AZ24" s="398"/>
      <c r="BA24" s="393"/>
      <c r="BB24" s="397">
        <v>10.199999999999999</v>
      </c>
      <c r="BC24" s="398"/>
      <c r="BD24" s="393"/>
      <c r="BE24" s="397">
        <v>10.199999999999999</v>
      </c>
      <c r="BF24" s="398"/>
      <c r="BG24" s="393"/>
      <c r="BH24" s="397">
        <v>10.199999999999999</v>
      </c>
      <c r="BI24" s="398"/>
      <c r="BJ24" s="393"/>
      <c r="BK24" s="397">
        <v>10.199999999999999</v>
      </c>
      <c r="BL24" s="398"/>
      <c r="BM24" s="393"/>
      <c r="BN24" s="397">
        <v>10.199999999999999</v>
      </c>
      <c r="BO24" s="398"/>
      <c r="BP24" s="393"/>
      <c r="BQ24" s="397">
        <v>10.199999999999999</v>
      </c>
      <c r="BR24" s="398"/>
      <c r="BS24" s="393"/>
      <c r="BT24" s="397">
        <v>10.199999999999999</v>
      </c>
      <c r="BU24" s="398"/>
      <c r="BV24" s="393"/>
      <c r="BW24" s="397">
        <v>10.199999999999999</v>
      </c>
      <c r="BX24" s="398"/>
      <c r="BY24" s="393"/>
      <c r="BZ24" s="397">
        <v>10.199999999999999</v>
      </c>
      <c r="CA24" s="398"/>
    </row>
    <row r="25" spans="1:79" ht="13.8" thickBot="1">
      <c r="A25" s="412"/>
      <c r="B25" s="312"/>
      <c r="C25" s="422"/>
      <c r="D25" s="423" t="s">
        <v>23</v>
      </c>
      <c r="E25" s="424"/>
      <c r="F25" s="424"/>
      <c r="G25" s="425"/>
      <c r="H25" s="426"/>
      <c r="I25" s="427"/>
      <c r="J25" s="428"/>
      <c r="K25" s="426"/>
      <c r="L25" s="427"/>
      <c r="M25" s="428"/>
      <c r="N25" s="426"/>
      <c r="O25" s="427"/>
      <c r="P25" s="428"/>
      <c r="Q25" s="426"/>
      <c r="R25" s="427"/>
      <c r="S25" s="428"/>
      <c r="T25" s="426"/>
      <c r="U25" s="427"/>
      <c r="V25" s="428"/>
      <c r="W25" s="426"/>
      <c r="X25" s="427"/>
      <c r="Y25" s="428"/>
      <c r="Z25" s="426"/>
      <c r="AA25" s="427"/>
      <c r="AB25" s="428"/>
      <c r="AC25" s="426"/>
      <c r="AD25" s="427"/>
      <c r="AE25" s="428"/>
      <c r="AF25" s="426"/>
      <c r="AG25" s="427"/>
      <c r="AH25" s="428"/>
      <c r="AI25" s="426"/>
      <c r="AJ25" s="427"/>
      <c r="AK25" s="428"/>
      <c r="AL25" s="426"/>
      <c r="AM25" s="427"/>
      <c r="AN25" s="428"/>
      <c r="AO25" s="426"/>
      <c r="AP25" s="427"/>
      <c r="AQ25" s="428"/>
      <c r="AR25" s="426"/>
      <c r="AS25" s="427"/>
      <c r="AT25" s="428"/>
      <c r="AU25" s="426"/>
      <c r="AV25" s="427"/>
      <c r="AW25" s="428"/>
      <c r="AX25" s="426"/>
      <c r="AY25" s="427"/>
      <c r="AZ25" s="428"/>
      <c r="BA25" s="426"/>
      <c r="BB25" s="427"/>
      <c r="BC25" s="428"/>
      <c r="BD25" s="426"/>
      <c r="BE25" s="427"/>
      <c r="BF25" s="428"/>
      <c r="BG25" s="426"/>
      <c r="BH25" s="427"/>
      <c r="BI25" s="428"/>
      <c r="BJ25" s="426"/>
      <c r="BK25" s="427"/>
      <c r="BL25" s="428"/>
      <c r="BM25" s="426"/>
      <c r="BN25" s="427"/>
      <c r="BO25" s="428"/>
      <c r="BP25" s="426"/>
      <c r="BQ25" s="427"/>
      <c r="BR25" s="428"/>
      <c r="BS25" s="426"/>
      <c r="BT25" s="427"/>
      <c r="BU25" s="428"/>
      <c r="BV25" s="426"/>
      <c r="BW25" s="427"/>
      <c r="BX25" s="428"/>
      <c r="BY25" s="426"/>
      <c r="BZ25" s="427"/>
      <c r="CA25" s="428"/>
    </row>
    <row r="26" spans="1:79">
      <c r="A26" s="413"/>
      <c r="B26" s="429"/>
      <c r="C26" s="429"/>
      <c r="D26" s="413"/>
      <c r="E26" s="429"/>
      <c r="F26" s="430" t="s">
        <v>17</v>
      </c>
      <c r="G26" s="414"/>
      <c r="H26" s="683">
        <f>H10+H18</f>
        <v>35.526594575235173</v>
      </c>
      <c r="I26" s="358">
        <f t="shared" ref="I26:K26" si="0">I10+I18</f>
        <v>6.7847999999999997</v>
      </c>
      <c r="J26" s="359">
        <f t="shared" si="0"/>
        <v>2.3033999999999999</v>
      </c>
      <c r="K26" s="683">
        <f t="shared" si="0"/>
        <v>35.513871698122436</v>
      </c>
      <c r="L26" s="358">
        <f t="shared" ref="L26:BW26" si="1">L10+L18</f>
        <v>6.7650000000000006</v>
      </c>
      <c r="M26" s="359">
        <f t="shared" si="1"/>
        <v>2.2704</v>
      </c>
      <c r="N26" s="683">
        <f t="shared" si="1"/>
        <v>35.558228839290877</v>
      </c>
      <c r="O26" s="358">
        <f t="shared" si="1"/>
        <v>6.7782</v>
      </c>
      <c r="P26" s="359">
        <f t="shared" si="1"/>
        <v>2.2770000000000001</v>
      </c>
      <c r="Q26" s="683">
        <f t="shared" si="1"/>
        <v>35.819038668435361</v>
      </c>
      <c r="R26" s="358">
        <f t="shared" si="1"/>
        <v>6.798</v>
      </c>
      <c r="S26" s="359">
        <f t="shared" si="1"/>
        <v>2.2637999999999998</v>
      </c>
      <c r="T26" s="683">
        <f t="shared" si="1"/>
        <v>36.033924013378069</v>
      </c>
      <c r="U26" s="358">
        <f t="shared" si="1"/>
        <v>6.837600000000001</v>
      </c>
      <c r="V26" s="359">
        <f t="shared" si="1"/>
        <v>2.2704</v>
      </c>
      <c r="W26" s="683">
        <f t="shared" si="1"/>
        <v>36.369091157369162</v>
      </c>
      <c r="X26" s="358">
        <f t="shared" si="1"/>
        <v>6.9036000000000008</v>
      </c>
      <c r="Y26" s="359">
        <f t="shared" si="1"/>
        <v>2.2637999999999998</v>
      </c>
      <c r="Z26" s="683">
        <f t="shared" si="1"/>
        <v>36.501351174745167</v>
      </c>
      <c r="AA26" s="358">
        <f t="shared" si="1"/>
        <v>6.9300000000000006</v>
      </c>
      <c r="AB26" s="359">
        <f t="shared" si="1"/>
        <v>2.3166000000000002</v>
      </c>
      <c r="AC26" s="683">
        <f t="shared" si="1"/>
        <v>36.377712667377892</v>
      </c>
      <c r="AD26" s="358">
        <f t="shared" si="1"/>
        <v>6.9168000000000003</v>
      </c>
      <c r="AE26" s="359">
        <f t="shared" si="1"/>
        <v>2.31</v>
      </c>
      <c r="AF26" s="683">
        <f t="shared" si="1"/>
        <v>36.501054516448683</v>
      </c>
      <c r="AG26" s="358">
        <f t="shared" si="1"/>
        <v>6.963000000000001</v>
      </c>
      <c r="AH26" s="359">
        <f t="shared" si="1"/>
        <v>2.3628</v>
      </c>
      <c r="AI26" s="683">
        <f t="shared" si="1"/>
        <v>36.424703894151286</v>
      </c>
      <c r="AJ26" s="358">
        <f t="shared" si="1"/>
        <v>6.9167999999999994</v>
      </c>
      <c r="AK26" s="359">
        <f t="shared" si="1"/>
        <v>2.3033999999999999</v>
      </c>
      <c r="AL26" s="683">
        <f t="shared" si="1"/>
        <v>36.396846372649065</v>
      </c>
      <c r="AM26" s="358">
        <f t="shared" si="1"/>
        <v>6.9498000000000006</v>
      </c>
      <c r="AN26" s="359">
        <f t="shared" si="1"/>
        <v>2.3628</v>
      </c>
      <c r="AO26" s="683">
        <f t="shared" si="1"/>
        <v>36.199494657256245</v>
      </c>
      <c r="AP26" s="358">
        <f t="shared" si="1"/>
        <v>6.8970000000000002</v>
      </c>
      <c r="AQ26" s="359">
        <f t="shared" si="1"/>
        <v>2.3561999999999999</v>
      </c>
      <c r="AR26" s="683">
        <f t="shared" si="1"/>
        <v>36.050036017204803</v>
      </c>
      <c r="AS26" s="358">
        <f t="shared" si="1"/>
        <v>6.8639999999999999</v>
      </c>
      <c r="AT26" s="359">
        <f t="shared" si="1"/>
        <v>2.3231999999999999</v>
      </c>
      <c r="AU26" s="683">
        <f t="shared" si="1"/>
        <v>36.63843355482814</v>
      </c>
      <c r="AV26" s="358">
        <f t="shared" si="1"/>
        <v>6.9762000000000004</v>
      </c>
      <c r="AW26" s="359">
        <f t="shared" si="1"/>
        <v>2.343</v>
      </c>
      <c r="AX26" s="683">
        <f t="shared" si="1"/>
        <v>26.044289788997105</v>
      </c>
      <c r="AY26" s="358">
        <f t="shared" si="1"/>
        <v>5.0556000000000001</v>
      </c>
      <c r="AZ26" s="359">
        <f t="shared" si="1"/>
        <v>1.3002</v>
      </c>
      <c r="BA26" s="683">
        <f t="shared" si="1"/>
        <v>21.757747043644034</v>
      </c>
      <c r="BB26" s="358">
        <f t="shared" si="1"/>
        <v>4.0722000000000005</v>
      </c>
      <c r="BC26" s="359">
        <f t="shared" si="1"/>
        <v>1.5377999999999998</v>
      </c>
      <c r="BD26" s="683">
        <f t="shared" si="1"/>
        <v>9.6288947295888541</v>
      </c>
      <c r="BE26" s="358">
        <f t="shared" si="1"/>
        <v>1.9667999999999997</v>
      </c>
      <c r="BF26" s="359">
        <f t="shared" si="1"/>
        <v>0</v>
      </c>
      <c r="BG26" s="683">
        <f t="shared" si="1"/>
        <v>9.847986902941356</v>
      </c>
      <c r="BH26" s="358">
        <f t="shared" si="1"/>
        <v>2.0130000000000003</v>
      </c>
      <c r="BI26" s="359">
        <f t="shared" si="1"/>
        <v>0</v>
      </c>
      <c r="BJ26" s="683">
        <f t="shared" si="1"/>
        <v>9.7384430171061318</v>
      </c>
      <c r="BK26" s="358">
        <f t="shared" si="1"/>
        <v>1.9931999999999999</v>
      </c>
      <c r="BL26" s="359">
        <f t="shared" si="1"/>
        <v>0</v>
      </c>
      <c r="BM26" s="683">
        <f t="shared" si="1"/>
        <v>9.7737568905925301</v>
      </c>
      <c r="BN26" s="358">
        <f t="shared" si="1"/>
        <v>1.9998</v>
      </c>
      <c r="BO26" s="359">
        <f t="shared" si="1"/>
        <v>0</v>
      </c>
      <c r="BP26" s="683">
        <f t="shared" si="1"/>
        <v>27.530464349091943</v>
      </c>
      <c r="BQ26" s="358">
        <f t="shared" si="1"/>
        <v>5.2602000000000002</v>
      </c>
      <c r="BR26" s="359">
        <f t="shared" si="1"/>
        <v>1.6235999999999997</v>
      </c>
      <c r="BS26" s="683">
        <f t="shared" si="1"/>
        <v>36.479704690545496</v>
      </c>
      <c r="BT26" s="358">
        <f t="shared" si="1"/>
        <v>6.9036</v>
      </c>
      <c r="BU26" s="359">
        <f t="shared" si="1"/>
        <v>2.2704</v>
      </c>
      <c r="BV26" s="683">
        <f t="shared" si="1"/>
        <v>36.546853598445686</v>
      </c>
      <c r="BW26" s="358">
        <f t="shared" si="1"/>
        <v>6.9168000000000003</v>
      </c>
      <c r="BX26" s="359">
        <f t="shared" ref="BX26:CA26" si="2">BX10+BX18</f>
        <v>2.2835999999999999</v>
      </c>
      <c r="BY26" s="683">
        <f t="shared" si="2"/>
        <v>36.409746569624943</v>
      </c>
      <c r="BZ26" s="358">
        <f t="shared" si="2"/>
        <v>6.8837999999999999</v>
      </c>
      <c r="CA26" s="359">
        <f t="shared" si="2"/>
        <v>2.2901999999999996</v>
      </c>
    </row>
    <row r="27" spans="1:79">
      <c r="A27" s="412"/>
      <c r="B27" s="312"/>
      <c r="C27" s="312"/>
      <c r="D27" s="412"/>
      <c r="E27" s="312"/>
      <c r="F27" s="418" t="s">
        <v>71</v>
      </c>
      <c r="G27" s="431"/>
      <c r="H27" s="684">
        <f t="shared" ref="H27:J27" si="3">H11+H19</f>
        <v>108.31774430752894</v>
      </c>
      <c r="I27" s="367">
        <f t="shared" si="3"/>
        <v>6.2306999999999997</v>
      </c>
      <c r="J27" s="368">
        <f t="shared" si="3"/>
        <v>2.4864000000000002</v>
      </c>
      <c r="K27" s="684">
        <f t="shared" ref="K27:BV27" si="4">K11+K19</f>
        <v>108.19812397294214</v>
      </c>
      <c r="L27" s="367">
        <f t="shared" si="4"/>
        <v>6.2244000000000002</v>
      </c>
      <c r="M27" s="368">
        <f t="shared" si="4"/>
        <v>2.4822000000000006</v>
      </c>
      <c r="N27" s="684">
        <f t="shared" si="4"/>
        <v>108.28643316906683</v>
      </c>
      <c r="O27" s="367">
        <f t="shared" si="4"/>
        <v>6.2286000000000001</v>
      </c>
      <c r="P27" s="368">
        <f t="shared" si="4"/>
        <v>2.4864000000000002</v>
      </c>
      <c r="Q27" s="684">
        <f t="shared" si="4"/>
        <v>108.4567226817741</v>
      </c>
      <c r="R27" s="367">
        <f t="shared" si="4"/>
        <v>6.2391000000000005</v>
      </c>
      <c r="S27" s="368">
        <f t="shared" si="4"/>
        <v>2.4885000000000002</v>
      </c>
      <c r="T27" s="684">
        <f t="shared" si="4"/>
        <v>108.52709348771334</v>
      </c>
      <c r="U27" s="367">
        <f t="shared" si="4"/>
        <v>6.2496000000000009</v>
      </c>
      <c r="V27" s="368">
        <f t="shared" si="4"/>
        <v>2.4737999999999998</v>
      </c>
      <c r="W27" s="684">
        <f t="shared" si="4"/>
        <v>108.45116120825121</v>
      </c>
      <c r="X27" s="367">
        <f t="shared" si="4"/>
        <v>6.2454000000000001</v>
      </c>
      <c r="Y27" s="368">
        <f t="shared" si="4"/>
        <v>2.4717000000000002</v>
      </c>
      <c r="Z27" s="684">
        <f t="shared" si="4"/>
        <v>108.73401376533334</v>
      </c>
      <c r="AA27" s="367">
        <f t="shared" si="4"/>
        <v>6.2601000000000004</v>
      </c>
      <c r="AB27" s="368">
        <f t="shared" si="4"/>
        <v>2.4821999999999997</v>
      </c>
      <c r="AC27" s="684">
        <f t="shared" si="4"/>
        <v>108.56417530306648</v>
      </c>
      <c r="AD27" s="367">
        <f t="shared" si="4"/>
        <v>6.2496</v>
      </c>
      <c r="AE27" s="368">
        <f t="shared" si="4"/>
        <v>2.4801000000000002</v>
      </c>
      <c r="AF27" s="684">
        <f t="shared" si="4"/>
        <v>108.55792677599645</v>
      </c>
      <c r="AG27" s="367">
        <f t="shared" si="4"/>
        <v>6.2516999999999996</v>
      </c>
      <c r="AH27" s="368">
        <f t="shared" si="4"/>
        <v>2.4737999999999998</v>
      </c>
      <c r="AI27" s="684">
        <f t="shared" si="4"/>
        <v>108.35675350165494</v>
      </c>
      <c r="AJ27" s="367">
        <f t="shared" si="4"/>
        <v>6.2391000000000005</v>
      </c>
      <c r="AK27" s="368">
        <f t="shared" si="4"/>
        <v>2.4717000000000002</v>
      </c>
      <c r="AL27" s="684">
        <f t="shared" si="4"/>
        <v>108.52679878282075</v>
      </c>
      <c r="AM27" s="367">
        <f t="shared" si="4"/>
        <v>6.2496000000000009</v>
      </c>
      <c r="AN27" s="368">
        <f t="shared" si="4"/>
        <v>2.4737999999999998</v>
      </c>
      <c r="AO27" s="684">
        <f t="shared" si="4"/>
        <v>108.99136672925003</v>
      </c>
      <c r="AP27" s="367">
        <f t="shared" si="4"/>
        <v>6.2706</v>
      </c>
      <c r="AQ27" s="368">
        <f t="shared" si="4"/>
        <v>2.4990000000000001</v>
      </c>
      <c r="AR27" s="684">
        <f t="shared" si="4"/>
        <v>107.98345172982263</v>
      </c>
      <c r="AS27" s="367">
        <f t="shared" si="4"/>
        <v>6.2118000000000002</v>
      </c>
      <c r="AT27" s="368">
        <f t="shared" si="4"/>
        <v>2.4779999999999998</v>
      </c>
      <c r="AU27" s="684">
        <f t="shared" si="4"/>
        <v>108.87370922581454</v>
      </c>
      <c r="AV27" s="367">
        <f t="shared" si="4"/>
        <v>6.2726999999999995</v>
      </c>
      <c r="AW27" s="368">
        <f t="shared" si="4"/>
        <v>2.4737999999999998</v>
      </c>
      <c r="AX27" s="684">
        <f t="shared" si="4"/>
        <v>73.279946912009621</v>
      </c>
      <c r="AY27" s="367">
        <f t="shared" si="4"/>
        <v>4.3176000000000005</v>
      </c>
      <c r="AZ27" s="368">
        <f t="shared" si="4"/>
        <v>1.3965000000000001</v>
      </c>
      <c r="BA27" s="684">
        <f t="shared" si="4"/>
        <v>60.20393070183971</v>
      </c>
      <c r="BB27" s="367">
        <f t="shared" si="4"/>
        <v>3.3306</v>
      </c>
      <c r="BC27" s="368">
        <f t="shared" si="4"/>
        <v>1.659</v>
      </c>
      <c r="BD27" s="684">
        <f t="shared" si="4"/>
        <v>19.021861982109989</v>
      </c>
      <c r="BE27" s="367">
        <f t="shared" si="4"/>
        <v>1.1780999999999999</v>
      </c>
      <c r="BF27" s="368">
        <f t="shared" si="4"/>
        <v>0</v>
      </c>
      <c r="BG27" s="684">
        <f t="shared" si="4"/>
        <v>19.123583169180097</v>
      </c>
      <c r="BH27" s="367">
        <f t="shared" si="4"/>
        <v>1.1843999999999999</v>
      </c>
      <c r="BI27" s="368">
        <f t="shared" si="4"/>
        <v>0</v>
      </c>
      <c r="BJ27" s="684">
        <f t="shared" si="4"/>
        <v>18.987954919753289</v>
      </c>
      <c r="BK27" s="367">
        <f t="shared" si="4"/>
        <v>1.1759999999999999</v>
      </c>
      <c r="BL27" s="368">
        <f t="shared" si="4"/>
        <v>0</v>
      </c>
      <c r="BM27" s="684">
        <f t="shared" si="4"/>
        <v>19.123583169180094</v>
      </c>
      <c r="BN27" s="367">
        <f t="shared" si="4"/>
        <v>1.1843999999999999</v>
      </c>
      <c r="BO27" s="368">
        <f t="shared" si="4"/>
        <v>0</v>
      </c>
      <c r="BP27" s="684">
        <f t="shared" si="4"/>
        <v>79.191388320133143</v>
      </c>
      <c r="BQ27" s="367">
        <f t="shared" si="4"/>
        <v>4.5674999999999999</v>
      </c>
      <c r="BR27" s="368">
        <f t="shared" si="4"/>
        <v>1.7829000000000002</v>
      </c>
      <c r="BS27" s="684">
        <f t="shared" si="4"/>
        <v>109.50575202808369</v>
      </c>
      <c r="BT27" s="367">
        <f t="shared" si="4"/>
        <v>6.3105000000000002</v>
      </c>
      <c r="BU27" s="368">
        <f t="shared" si="4"/>
        <v>2.4843000000000002</v>
      </c>
      <c r="BV27" s="684">
        <f t="shared" si="4"/>
        <v>109.72509042874793</v>
      </c>
      <c r="BW27" s="367">
        <f t="shared" ref="BW27:CA27" si="5">BW11+BW19</f>
        <v>6.3209999999999997</v>
      </c>
      <c r="BX27" s="368">
        <f t="shared" si="5"/>
        <v>2.4948000000000006</v>
      </c>
      <c r="BY27" s="684">
        <f t="shared" si="5"/>
        <v>109.56729569039024</v>
      </c>
      <c r="BZ27" s="367">
        <f t="shared" si="5"/>
        <v>6.3104999999999993</v>
      </c>
      <c r="CA27" s="368">
        <f t="shared" si="5"/>
        <v>2.4948000000000001</v>
      </c>
    </row>
    <row r="28" spans="1:79" ht="13.8" thickBot="1">
      <c r="A28" s="412"/>
      <c r="B28" s="312"/>
      <c r="C28" s="312"/>
      <c r="D28" s="412"/>
      <c r="E28" s="312"/>
      <c r="F28" s="420" t="s">
        <v>19</v>
      </c>
      <c r="G28" s="417"/>
      <c r="H28" s="371">
        <f t="shared" ref="H28:J28" si="6">H12+H20</f>
        <v>34.682080924855498</v>
      </c>
      <c r="I28" s="372">
        <f t="shared" si="6"/>
        <v>0.61199999999999999</v>
      </c>
      <c r="J28" s="373">
        <f t="shared" si="6"/>
        <v>0</v>
      </c>
      <c r="K28" s="371">
        <f t="shared" ref="K28:BV28" si="7">K12+K20</f>
        <v>34.767086025161511</v>
      </c>
      <c r="L28" s="372">
        <f t="shared" si="7"/>
        <v>0.61349999999999993</v>
      </c>
      <c r="M28" s="373">
        <f t="shared" si="7"/>
        <v>0</v>
      </c>
      <c r="N28" s="371">
        <f t="shared" si="7"/>
        <v>35.277116626997625</v>
      </c>
      <c r="O28" s="372">
        <f t="shared" si="7"/>
        <v>0.62250000000000005</v>
      </c>
      <c r="P28" s="373">
        <f t="shared" si="7"/>
        <v>0</v>
      </c>
      <c r="Q28" s="371">
        <f t="shared" si="7"/>
        <v>36.556018145956713</v>
      </c>
      <c r="R28" s="372">
        <f t="shared" si="7"/>
        <v>0.64500000000000002</v>
      </c>
      <c r="S28" s="373">
        <f t="shared" si="7"/>
        <v>8.9999999999999993E-3</v>
      </c>
      <c r="T28" s="371">
        <f t="shared" si="7"/>
        <v>38.594827422244407</v>
      </c>
      <c r="U28" s="372">
        <f t="shared" si="7"/>
        <v>0.68099999999999994</v>
      </c>
      <c r="V28" s="373">
        <f t="shared" si="7"/>
        <v>7.4999999999999997E-3</v>
      </c>
      <c r="W28" s="371">
        <f t="shared" si="7"/>
        <v>42.164819693400638</v>
      </c>
      <c r="X28" s="372">
        <f t="shared" si="7"/>
        <v>0.74399999999999999</v>
      </c>
      <c r="Y28" s="373">
        <f t="shared" si="7"/>
        <v>7.4999999999999997E-3</v>
      </c>
      <c r="Z28" s="371">
        <f t="shared" si="7"/>
        <v>42.423344552433335</v>
      </c>
      <c r="AA28" s="372">
        <f t="shared" si="7"/>
        <v>0.74850000000000005</v>
      </c>
      <c r="AB28" s="373">
        <f t="shared" si="7"/>
        <v>1.2E-2</v>
      </c>
      <c r="AC28" s="371">
        <f t="shared" si="7"/>
        <v>41.914917427651751</v>
      </c>
      <c r="AD28" s="372">
        <f t="shared" si="7"/>
        <v>0.73950000000000005</v>
      </c>
      <c r="AE28" s="373">
        <f t="shared" si="7"/>
        <v>1.35E-2</v>
      </c>
      <c r="AF28" s="371">
        <f t="shared" si="7"/>
        <v>43.466166481234126</v>
      </c>
      <c r="AG28" s="372">
        <f t="shared" si="7"/>
        <v>0.76649999999999996</v>
      </c>
      <c r="AH28" s="373">
        <f t="shared" si="7"/>
        <v>2.7E-2</v>
      </c>
      <c r="AI28" s="371">
        <f t="shared" si="7"/>
        <v>43.041440141307412</v>
      </c>
      <c r="AJ28" s="372">
        <f t="shared" si="7"/>
        <v>0.75900000000000001</v>
      </c>
      <c r="AK28" s="373">
        <f t="shared" si="7"/>
        <v>2.7E-2</v>
      </c>
      <c r="AL28" s="371">
        <f t="shared" si="7"/>
        <v>41.661697758852391</v>
      </c>
      <c r="AM28" s="372">
        <f t="shared" si="7"/>
        <v>0.73499999999999999</v>
      </c>
      <c r="AN28" s="373">
        <f t="shared" si="7"/>
        <v>1.4999999999999999E-2</v>
      </c>
      <c r="AO28" s="371">
        <f t="shared" si="7"/>
        <v>39.107200421313472</v>
      </c>
      <c r="AP28" s="372">
        <f t="shared" si="7"/>
        <v>0.69</v>
      </c>
      <c r="AQ28" s="373">
        <f t="shared" si="7"/>
        <v>1.0500000000000001E-2</v>
      </c>
      <c r="AR28" s="371">
        <f t="shared" si="7"/>
        <v>40.038947759481466</v>
      </c>
      <c r="AS28" s="372">
        <f t="shared" si="7"/>
        <v>0.70650000000000002</v>
      </c>
      <c r="AT28" s="373">
        <f t="shared" si="7"/>
        <v>6.0000000000000001E-3</v>
      </c>
      <c r="AU28" s="371">
        <f t="shared" si="7"/>
        <v>43.545273090251307</v>
      </c>
      <c r="AV28" s="372">
        <f t="shared" si="7"/>
        <v>0.76800000000000002</v>
      </c>
      <c r="AW28" s="373">
        <f t="shared" si="7"/>
        <v>2.4E-2</v>
      </c>
      <c r="AX28" s="371">
        <f t="shared" si="7"/>
        <v>44.296277579768919</v>
      </c>
      <c r="AY28" s="372">
        <f t="shared" si="7"/>
        <v>0.78150000000000008</v>
      </c>
      <c r="AZ28" s="373">
        <f t="shared" si="7"/>
        <v>1.4999999999999999E-2</v>
      </c>
      <c r="BA28" s="371">
        <f t="shared" si="7"/>
        <v>42.673369062087389</v>
      </c>
      <c r="BB28" s="372">
        <f t="shared" si="7"/>
        <v>0.753</v>
      </c>
      <c r="BC28" s="373">
        <f t="shared" si="7"/>
        <v>4.4999999999999997E-3</v>
      </c>
      <c r="BD28" s="371">
        <f t="shared" si="7"/>
        <v>43.780800998960189</v>
      </c>
      <c r="BE28" s="372">
        <f t="shared" si="7"/>
        <v>0.77249999999999996</v>
      </c>
      <c r="BF28" s="373">
        <f t="shared" si="7"/>
        <v>8.9999999999999993E-3</v>
      </c>
      <c r="BG28" s="371">
        <f t="shared" si="7"/>
        <v>45.577011561039527</v>
      </c>
      <c r="BH28" s="372">
        <f t="shared" si="7"/>
        <v>0.80399999999999994</v>
      </c>
      <c r="BI28" s="373">
        <f t="shared" si="7"/>
        <v>1.95E-2</v>
      </c>
      <c r="BJ28" s="371">
        <f t="shared" si="7"/>
        <v>45.492063438786744</v>
      </c>
      <c r="BK28" s="372">
        <f t="shared" si="7"/>
        <v>0.80249999999999999</v>
      </c>
      <c r="BL28" s="373">
        <f t="shared" si="7"/>
        <v>1.95E-2</v>
      </c>
      <c r="BM28" s="371">
        <f t="shared" si="7"/>
        <v>44.804670457165813</v>
      </c>
      <c r="BN28" s="372">
        <f t="shared" si="7"/>
        <v>0.79050000000000009</v>
      </c>
      <c r="BO28" s="373">
        <f t="shared" si="7"/>
        <v>1.35E-2</v>
      </c>
      <c r="BP28" s="371">
        <f t="shared" si="7"/>
        <v>42.504006316457129</v>
      </c>
      <c r="BQ28" s="372">
        <f t="shared" si="7"/>
        <v>0.75</v>
      </c>
      <c r="BR28" s="373">
        <f t="shared" si="7"/>
        <v>6.0000000000000001E-3</v>
      </c>
      <c r="BS28" s="371">
        <f t="shared" si="7"/>
        <v>40.547816614219798</v>
      </c>
      <c r="BT28" s="372">
        <f t="shared" si="7"/>
        <v>0.71550000000000002</v>
      </c>
      <c r="BU28" s="373">
        <f t="shared" si="7"/>
        <v>3.0000000000000001E-3</v>
      </c>
      <c r="BV28" s="371">
        <f t="shared" si="7"/>
        <v>40.038958368983714</v>
      </c>
      <c r="BW28" s="372">
        <f t="shared" ref="BW28:CA28" si="8">BW12+BW20</f>
        <v>0.70650000000000002</v>
      </c>
      <c r="BX28" s="373">
        <f t="shared" si="8"/>
        <v>6.0000000000000001E-3</v>
      </c>
      <c r="BY28" s="371">
        <f t="shared" si="8"/>
        <v>39.450371959677071</v>
      </c>
      <c r="BZ28" s="372">
        <f t="shared" si="8"/>
        <v>0.69600000000000006</v>
      </c>
      <c r="CA28" s="373">
        <f t="shared" si="8"/>
        <v>1.35E-2</v>
      </c>
    </row>
    <row r="29" spans="1:79">
      <c r="A29" s="436" t="s">
        <v>167</v>
      </c>
      <c r="B29" s="429"/>
      <c r="C29" s="685">
        <f>(I26+L26+O26+R26)/SQRT((I26+L26+O26+R26)^2+(J26+M26+P26+S26)^2)</f>
        <v>0.94791944708360387</v>
      </c>
      <c r="D29" s="432" t="s">
        <v>168</v>
      </c>
      <c r="E29" s="1618">
        <f>(J26+M26+P26+S26)/(I26+L26+O26+R26)</f>
        <v>0.33600973236009724</v>
      </c>
      <c r="F29" s="1618"/>
      <c r="G29" s="433"/>
      <c r="H29" s="434"/>
      <c r="I29" s="429"/>
      <c r="J29" s="429"/>
      <c r="K29" s="435"/>
      <c r="L29" s="429"/>
      <c r="M29" s="429"/>
      <c r="N29" s="429"/>
      <c r="O29" s="429"/>
      <c r="P29" s="429"/>
      <c r="Q29" s="435"/>
      <c r="R29" s="429"/>
      <c r="S29" s="429"/>
      <c r="T29" s="435"/>
      <c r="U29" s="429"/>
      <c r="V29" s="429"/>
      <c r="W29" s="435"/>
      <c r="X29" s="429"/>
      <c r="Y29" s="429"/>
      <c r="Z29" s="435"/>
      <c r="AA29" s="429"/>
      <c r="AB29" s="429"/>
      <c r="AC29" s="435"/>
      <c r="AD29" s="429"/>
      <c r="AE29" s="429"/>
      <c r="AF29" s="435"/>
      <c r="AG29" s="429"/>
      <c r="AH29" s="429"/>
      <c r="AI29" s="435"/>
      <c r="AJ29" s="429"/>
      <c r="AK29" s="429"/>
      <c r="AL29" s="435"/>
      <c r="AM29" s="429"/>
      <c r="AN29" s="429"/>
      <c r="AO29" s="435"/>
      <c r="AP29" s="429"/>
      <c r="AQ29" s="429"/>
      <c r="AR29" s="435"/>
      <c r="AS29" s="429"/>
      <c r="AT29" s="429"/>
      <c r="AU29" s="435"/>
      <c r="AV29" s="429"/>
      <c r="AW29" s="429"/>
      <c r="AX29" s="435"/>
      <c r="AY29" s="429"/>
      <c r="AZ29" s="429"/>
      <c r="BA29" s="435"/>
      <c r="BB29" s="429"/>
      <c r="BC29" s="429"/>
      <c r="BD29" s="435"/>
      <c r="BE29" s="429"/>
      <c r="BF29" s="429"/>
      <c r="BG29" s="435"/>
      <c r="BH29" s="429"/>
      <c r="BI29" s="429"/>
      <c r="BJ29" s="435"/>
      <c r="BK29" s="429"/>
      <c r="BL29" s="429"/>
      <c r="BM29" s="435"/>
      <c r="BN29" s="429"/>
      <c r="BO29" s="429"/>
      <c r="BP29" s="435"/>
      <c r="BQ29" s="429"/>
      <c r="BR29" s="429"/>
      <c r="BS29" s="435"/>
      <c r="BT29" s="429"/>
      <c r="BU29" s="429"/>
      <c r="BV29" s="435"/>
      <c r="BW29" s="429"/>
      <c r="BX29" s="429"/>
      <c r="BY29" s="435"/>
      <c r="BZ29" s="429"/>
      <c r="CA29" s="429"/>
    </row>
    <row r="30" spans="1:79">
      <c r="A30" s="436" t="s">
        <v>72</v>
      </c>
      <c r="B30" s="312"/>
      <c r="C30" s="437">
        <f>(I27+L27+O27+R27)/SQRT((I27+L27+O27+R27)^2+(J27+M27+P27+S27)^2)</f>
        <v>0.92880556340396692</v>
      </c>
      <c r="D30" s="436" t="s">
        <v>73</v>
      </c>
      <c r="E30" s="1619">
        <f>(J27+M27+P27+S27)/(I27+L27+O27+R27)</f>
        <v>0.39897202561509942</v>
      </c>
      <c r="F30" s="1619"/>
      <c r="G30" s="417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</row>
    <row r="31" spans="1:79" ht="13.8" thickBot="1">
      <c r="A31" s="438" t="s">
        <v>26</v>
      </c>
      <c r="B31" s="439"/>
      <c r="C31" s="440">
        <f>(I28+L28+O28+R28)/SQRT((I28+L28+O28+R28)^2+(J28+M28+P28+S28)^2)</f>
        <v>0.99999348362271467</v>
      </c>
      <c r="D31" s="438" t="s">
        <v>27</v>
      </c>
      <c r="E31" s="1620">
        <f>(J28+M28+P28+S28)/(I28+L28+O28+R28)</f>
        <v>3.6101083032490972E-3</v>
      </c>
      <c r="F31" s="1620"/>
      <c r="G31" s="44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</row>
    <row r="32" spans="1:79">
      <c r="A32" s="442" t="s">
        <v>28</v>
      </c>
      <c r="B32" s="443"/>
      <c r="C32" s="443"/>
      <c r="D32" s="444"/>
      <c r="E32" s="445"/>
      <c r="F32" s="444"/>
      <c r="G32" s="445"/>
      <c r="H32" s="446"/>
      <c r="I32" s="444"/>
      <c r="J32" s="444"/>
      <c r="K32" s="446"/>
      <c r="L32" s="444"/>
      <c r="M32" s="444"/>
      <c r="N32" s="446"/>
      <c r="O32" s="444"/>
      <c r="P32" s="444"/>
      <c r="Q32" s="446"/>
      <c r="R32" s="444"/>
      <c r="S32" s="444"/>
      <c r="T32" s="446"/>
      <c r="U32" s="444"/>
      <c r="V32" s="444"/>
      <c r="W32" s="446"/>
      <c r="X32" s="444"/>
      <c r="Y32" s="444"/>
      <c r="Z32" s="446"/>
      <c r="AA32" s="444"/>
      <c r="AB32" s="444"/>
      <c r="AC32" s="446"/>
      <c r="AD32" s="444"/>
      <c r="AE32" s="444"/>
      <c r="AF32" s="446"/>
      <c r="AG32" s="444"/>
      <c r="AH32" s="444"/>
      <c r="AI32" s="446"/>
      <c r="AJ32" s="444"/>
      <c r="AK32" s="444"/>
      <c r="AL32" s="446"/>
      <c r="AM32" s="444"/>
      <c r="AN32" s="444"/>
      <c r="AO32" s="446"/>
      <c r="AP32" s="444"/>
      <c r="AQ32" s="444"/>
      <c r="AR32" s="446"/>
      <c r="AS32" s="444"/>
      <c r="AT32" s="444"/>
      <c r="AU32" s="446"/>
      <c r="AV32" s="444"/>
      <c r="AW32" s="444"/>
      <c r="AX32" s="446"/>
      <c r="AY32" s="444"/>
      <c r="AZ32" s="444"/>
      <c r="BA32" s="446"/>
      <c r="BB32" s="444"/>
      <c r="BC32" s="444"/>
      <c r="BD32" s="446"/>
      <c r="BE32" s="444"/>
      <c r="BF32" s="444"/>
      <c r="BG32" s="446"/>
      <c r="BH32" s="444"/>
      <c r="BI32" s="444"/>
      <c r="BJ32" s="446"/>
      <c r="BK32" s="444"/>
      <c r="BL32" s="444"/>
      <c r="BM32" s="446"/>
      <c r="BN32" s="444"/>
      <c r="BO32" s="444"/>
      <c r="BP32" s="446"/>
      <c r="BQ32" s="444"/>
      <c r="BR32" s="444"/>
      <c r="BS32" s="446"/>
      <c r="BT32" s="444"/>
      <c r="BU32" s="444"/>
      <c r="BV32" s="446"/>
      <c r="BW32" s="444"/>
      <c r="BX32" s="444"/>
      <c r="BY32" s="446"/>
      <c r="BZ32" s="444"/>
      <c r="CA32" s="444"/>
    </row>
    <row r="33" spans="1:79" ht="13.8" thickBot="1">
      <c r="A33" s="412"/>
      <c r="B33" s="447" t="s">
        <v>74</v>
      </c>
      <c r="C33" s="448"/>
      <c r="D33" s="444"/>
      <c r="E33" s="445"/>
      <c r="F33" s="444"/>
      <c r="G33" s="445"/>
      <c r="H33" s="446"/>
      <c r="I33" s="444"/>
      <c r="J33" s="444"/>
      <c r="K33" s="446"/>
      <c r="L33" s="444"/>
      <c r="M33" s="444"/>
      <c r="N33" s="446"/>
      <c r="O33" s="444"/>
      <c r="P33" s="444"/>
      <c r="Q33" s="446"/>
      <c r="R33" s="444"/>
      <c r="S33" s="444"/>
      <c r="T33" s="446"/>
      <c r="U33" s="444"/>
      <c r="V33" s="444"/>
      <c r="W33" s="446"/>
      <c r="X33" s="444"/>
      <c r="Y33" s="444"/>
      <c r="Z33" s="446"/>
      <c r="AA33" s="444"/>
      <c r="AB33" s="444"/>
      <c r="AC33" s="446"/>
      <c r="AD33" s="444"/>
      <c r="AE33" s="444"/>
      <c r="AF33" s="446"/>
      <c r="AG33" s="444"/>
      <c r="AH33" s="444"/>
      <c r="AI33" s="446"/>
      <c r="AJ33" s="444"/>
      <c r="AK33" s="444"/>
      <c r="AL33" s="446"/>
      <c r="AM33" s="444"/>
      <c r="AN33" s="444"/>
      <c r="AO33" s="446"/>
      <c r="AP33" s="444"/>
      <c r="AQ33" s="444"/>
      <c r="AR33" s="446"/>
      <c r="AS33" s="444"/>
      <c r="AT33" s="444"/>
      <c r="AU33" s="446"/>
      <c r="AV33" s="444"/>
      <c r="AW33" s="444"/>
      <c r="AX33" s="446"/>
      <c r="AY33" s="444"/>
      <c r="AZ33" s="444"/>
      <c r="BA33" s="446"/>
      <c r="BB33" s="444"/>
      <c r="BC33" s="444"/>
      <c r="BD33" s="446"/>
      <c r="BE33" s="444"/>
      <c r="BF33" s="444"/>
      <c r="BG33" s="446"/>
      <c r="BH33" s="444"/>
      <c r="BI33" s="444"/>
      <c r="BJ33" s="446"/>
      <c r="BK33" s="444"/>
      <c r="BL33" s="444"/>
      <c r="BM33" s="446"/>
      <c r="BN33" s="444"/>
      <c r="BO33" s="444"/>
      <c r="BP33" s="446"/>
      <c r="BQ33" s="444"/>
      <c r="BR33" s="444"/>
      <c r="BS33" s="446"/>
      <c r="BT33" s="444"/>
      <c r="BU33" s="444"/>
      <c r="BV33" s="446"/>
      <c r="BW33" s="444"/>
      <c r="BX33" s="444"/>
      <c r="BY33" s="446"/>
      <c r="BZ33" s="444"/>
      <c r="CA33" s="444"/>
    </row>
    <row r="34" spans="1:79">
      <c r="A34" s="449">
        <v>1</v>
      </c>
      <c r="B34" s="450" t="s">
        <v>75</v>
      </c>
      <c r="C34" s="451"/>
      <c r="D34" s="452"/>
      <c r="E34" s="453"/>
      <c r="F34" s="454"/>
      <c r="G34" s="455">
        <v>0.3</v>
      </c>
      <c r="H34" s="691">
        <f>SQRT(I34^2+J34^2)*1000/(1.73*I15)</f>
        <v>0</v>
      </c>
      <c r="I34" s="358">
        <v>0</v>
      </c>
      <c r="J34" s="359">
        <v>0</v>
      </c>
      <c r="K34" s="691">
        <f t="shared" ref="K34" si="9">SQRT(L34^2+M34^2)*1000/(1.73*L15)</f>
        <v>0</v>
      </c>
      <c r="L34" s="358">
        <v>0</v>
      </c>
      <c r="M34" s="359">
        <v>0</v>
      </c>
      <c r="N34" s="691">
        <f t="shared" ref="N34" si="10">SQRT(O34^2+P34^2)*1000/(1.73*O15)</f>
        <v>0</v>
      </c>
      <c r="O34" s="358">
        <v>0</v>
      </c>
      <c r="P34" s="359">
        <v>0</v>
      </c>
      <c r="Q34" s="691">
        <f t="shared" ref="Q34" si="11">SQRT(R34^2+S34^2)*1000/(1.73*R15)</f>
        <v>0</v>
      </c>
      <c r="R34" s="358">
        <v>0</v>
      </c>
      <c r="S34" s="359">
        <v>0</v>
      </c>
      <c r="T34" s="691">
        <f t="shared" ref="T34" si="12">SQRT(U34^2+V34^2)*1000/(1.73*U15)</f>
        <v>0</v>
      </c>
      <c r="U34" s="358">
        <v>0</v>
      </c>
      <c r="V34" s="359">
        <v>0</v>
      </c>
      <c r="W34" s="691">
        <f t="shared" ref="W34" si="13">SQRT(X34^2+Y34^2)*1000/(1.73*X15)</f>
        <v>0</v>
      </c>
      <c r="X34" s="358">
        <v>0</v>
      </c>
      <c r="Y34" s="359">
        <v>0</v>
      </c>
      <c r="Z34" s="691">
        <f t="shared" ref="Z34" si="14">SQRT(AA34^2+AB34^2)*1000/(1.73*AA15)</f>
        <v>0</v>
      </c>
      <c r="AA34" s="358">
        <v>0</v>
      </c>
      <c r="AB34" s="359">
        <v>0</v>
      </c>
      <c r="AC34" s="691">
        <f t="shared" ref="AC34" si="15">SQRT(AD34^2+AE34^2)*1000/(1.73*AD15)</f>
        <v>0</v>
      </c>
      <c r="AD34" s="358">
        <v>0</v>
      </c>
      <c r="AE34" s="359">
        <v>0</v>
      </c>
      <c r="AF34" s="691">
        <f t="shared" ref="AF34" si="16">SQRT(AG34^2+AH34^2)*1000/(1.73*AG15)</f>
        <v>0</v>
      </c>
      <c r="AG34" s="358">
        <v>0</v>
      </c>
      <c r="AH34" s="359">
        <v>0</v>
      </c>
      <c r="AI34" s="691">
        <f t="shared" ref="AI34" si="17">SQRT(AJ34^2+AK34^2)*1000/(1.73*AJ15)</f>
        <v>0</v>
      </c>
      <c r="AJ34" s="358">
        <v>0</v>
      </c>
      <c r="AK34" s="359">
        <v>0</v>
      </c>
      <c r="AL34" s="691">
        <f t="shared" ref="AL34" si="18">SQRT(AM34^2+AN34^2)*1000/(1.73*AM15)</f>
        <v>0</v>
      </c>
      <c r="AM34" s="358">
        <v>0</v>
      </c>
      <c r="AN34" s="359">
        <v>0</v>
      </c>
      <c r="AO34" s="691">
        <f t="shared" ref="AO34" si="19">SQRT(AP34^2+AQ34^2)*1000/(1.73*AP15)</f>
        <v>0</v>
      </c>
      <c r="AP34" s="358">
        <v>0</v>
      </c>
      <c r="AQ34" s="359">
        <v>0</v>
      </c>
      <c r="AR34" s="691">
        <f t="shared" ref="AR34" si="20">SQRT(AS34^2+AT34^2)*1000/(1.73*AS15)</f>
        <v>0</v>
      </c>
      <c r="AS34" s="358">
        <v>0</v>
      </c>
      <c r="AT34" s="359">
        <v>0</v>
      </c>
      <c r="AU34" s="691">
        <f t="shared" ref="AU34" si="21">SQRT(AV34^2+AW34^2)*1000/(1.73*AV15)</f>
        <v>0</v>
      </c>
      <c r="AV34" s="358">
        <v>0</v>
      </c>
      <c r="AW34" s="359">
        <v>0</v>
      </c>
      <c r="AX34" s="691">
        <f t="shared" ref="AX34" si="22">SQRT(AY34^2+AZ34^2)*1000/(1.73*AY15)</f>
        <v>0</v>
      </c>
      <c r="AY34" s="358">
        <v>0</v>
      </c>
      <c r="AZ34" s="359">
        <v>0</v>
      </c>
      <c r="BA34" s="691">
        <f t="shared" ref="BA34" si="23">SQRT(BB34^2+BC34^2)*1000/(1.73*BB15)</f>
        <v>0</v>
      </c>
      <c r="BB34" s="358">
        <v>0</v>
      </c>
      <c r="BC34" s="359">
        <v>0</v>
      </c>
      <c r="BD34" s="691">
        <f t="shared" ref="BD34" si="24">SQRT(BE34^2+BF34^2)*1000/(1.73*BE15)</f>
        <v>0</v>
      </c>
      <c r="BE34" s="358">
        <v>0</v>
      </c>
      <c r="BF34" s="359">
        <v>0</v>
      </c>
      <c r="BG34" s="691">
        <f t="shared" ref="BG34" si="25">SQRT(BH34^2+BI34^2)*1000/(1.73*BH15)</f>
        <v>0</v>
      </c>
      <c r="BH34" s="358">
        <v>0</v>
      </c>
      <c r="BI34" s="359">
        <v>0</v>
      </c>
      <c r="BJ34" s="691">
        <f t="shared" ref="BJ34" si="26">SQRT(BK34^2+BL34^2)*1000/(1.73*BK15)</f>
        <v>0</v>
      </c>
      <c r="BK34" s="358">
        <v>0</v>
      </c>
      <c r="BL34" s="359">
        <v>0</v>
      </c>
      <c r="BM34" s="691">
        <f t="shared" ref="BM34" si="27">SQRT(BN34^2+BO34^2)*1000/(1.73*BN15)</f>
        <v>0</v>
      </c>
      <c r="BN34" s="358">
        <v>0</v>
      </c>
      <c r="BO34" s="359">
        <v>0</v>
      </c>
      <c r="BP34" s="691">
        <f t="shared" ref="BP34" si="28">SQRT(BQ34^2+BR34^2)*1000/(1.73*BQ15)</f>
        <v>0</v>
      </c>
      <c r="BQ34" s="358">
        <v>0</v>
      </c>
      <c r="BR34" s="359">
        <v>0</v>
      </c>
      <c r="BS34" s="691">
        <f t="shared" ref="BS34" si="29">SQRT(BT34^2+BU34^2)*1000/(1.73*BT15)</f>
        <v>0</v>
      </c>
      <c r="BT34" s="358">
        <v>0</v>
      </c>
      <c r="BU34" s="359">
        <v>0</v>
      </c>
      <c r="BV34" s="691">
        <f t="shared" ref="BV34" si="30">SQRT(BW34^2+BX34^2)*1000/(1.73*BW15)</f>
        <v>0</v>
      </c>
      <c r="BW34" s="358">
        <v>0</v>
      </c>
      <c r="BX34" s="359">
        <v>0</v>
      </c>
      <c r="BY34" s="691">
        <f t="shared" ref="BY34" si="31">SQRT(BZ34^2+CA34^2)*1000/(1.73*BZ15)</f>
        <v>0</v>
      </c>
      <c r="BZ34" s="358">
        <v>0</v>
      </c>
      <c r="CA34" s="359">
        <v>0</v>
      </c>
    </row>
    <row r="35" spans="1:79">
      <c r="A35" s="456">
        <v>2</v>
      </c>
      <c r="B35" s="457" t="s">
        <v>76</v>
      </c>
      <c r="C35" s="458"/>
      <c r="D35" s="459"/>
      <c r="E35" s="460"/>
      <c r="F35" s="461"/>
      <c r="G35" s="462">
        <v>0.3</v>
      </c>
      <c r="H35" s="692">
        <f>SQRT(I35^2+J35^2)*1000/(1.73*I23)</f>
        <v>0</v>
      </c>
      <c r="I35" s="686">
        <v>0</v>
      </c>
      <c r="J35" s="687">
        <v>0</v>
      </c>
      <c r="K35" s="692">
        <f t="shared" ref="K35" si="32">SQRT(L35^2+M35^2)*1000/(1.73*L23)</f>
        <v>0</v>
      </c>
      <c r="L35" s="686">
        <v>0</v>
      </c>
      <c r="M35" s="687">
        <v>0</v>
      </c>
      <c r="N35" s="692">
        <f t="shared" ref="N35" si="33">SQRT(O35^2+P35^2)*1000/(1.73*O23)</f>
        <v>0</v>
      </c>
      <c r="O35" s="686">
        <v>0</v>
      </c>
      <c r="P35" s="687">
        <v>0</v>
      </c>
      <c r="Q35" s="692">
        <f t="shared" ref="Q35" si="34">SQRT(R35^2+S35^2)*1000/(1.73*R23)</f>
        <v>0</v>
      </c>
      <c r="R35" s="686">
        <v>0</v>
      </c>
      <c r="S35" s="687">
        <v>0</v>
      </c>
      <c r="T35" s="692">
        <f t="shared" ref="T35" si="35">SQRT(U35^2+V35^2)*1000/(1.73*U23)</f>
        <v>0</v>
      </c>
      <c r="U35" s="686">
        <v>0</v>
      </c>
      <c r="V35" s="687">
        <v>0</v>
      </c>
      <c r="W35" s="692">
        <f t="shared" ref="W35" si="36">SQRT(X35^2+Y35^2)*1000/(1.73*X23)</f>
        <v>0</v>
      </c>
      <c r="X35" s="686">
        <v>0</v>
      </c>
      <c r="Y35" s="687">
        <v>0</v>
      </c>
      <c r="Z35" s="692">
        <f t="shared" ref="Z35" si="37">SQRT(AA35^2+AB35^2)*1000/(1.73*AA23)</f>
        <v>0</v>
      </c>
      <c r="AA35" s="686">
        <v>0</v>
      </c>
      <c r="AB35" s="687">
        <v>0</v>
      </c>
      <c r="AC35" s="692">
        <f t="shared" ref="AC35" si="38">SQRT(AD35^2+AE35^2)*1000/(1.73*AD23)</f>
        <v>0</v>
      </c>
      <c r="AD35" s="686">
        <v>0</v>
      </c>
      <c r="AE35" s="687">
        <v>0</v>
      </c>
      <c r="AF35" s="692">
        <f t="shared" ref="AF35" si="39">SQRT(AG35^2+AH35^2)*1000/(1.73*AG23)</f>
        <v>0</v>
      </c>
      <c r="AG35" s="686">
        <v>0</v>
      </c>
      <c r="AH35" s="687">
        <v>0</v>
      </c>
      <c r="AI35" s="692">
        <f t="shared" ref="AI35" si="40">SQRT(AJ35^2+AK35^2)*1000/(1.73*AJ23)</f>
        <v>0</v>
      </c>
      <c r="AJ35" s="686">
        <v>0</v>
      </c>
      <c r="AK35" s="687">
        <v>0</v>
      </c>
      <c r="AL35" s="692">
        <f t="shared" ref="AL35" si="41">SQRT(AM35^2+AN35^2)*1000/(1.73*AM23)</f>
        <v>0</v>
      </c>
      <c r="AM35" s="686">
        <v>0</v>
      </c>
      <c r="AN35" s="687">
        <v>0</v>
      </c>
      <c r="AO35" s="692">
        <f t="shared" ref="AO35" si="42">SQRT(AP35^2+AQ35^2)*1000/(1.73*AP23)</f>
        <v>0</v>
      </c>
      <c r="AP35" s="686">
        <v>0</v>
      </c>
      <c r="AQ35" s="687">
        <v>0</v>
      </c>
      <c r="AR35" s="692">
        <f t="shared" ref="AR35" si="43">SQRT(AS35^2+AT35^2)*1000/(1.73*AS23)</f>
        <v>0</v>
      </c>
      <c r="AS35" s="686">
        <v>0</v>
      </c>
      <c r="AT35" s="687">
        <v>0</v>
      </c>
      <c r="AU35" s="692">
        <f t="shared" ref="AU35" si="44">SQRT(AV35^2+AW35^2)*1000/(1.73*AV23)</f>
        <v>0</v>
      </c>
      <c r="AV35" s="686">
        <v>0</v>
      </c>
      <c r="AW35" s="687">
        <v>0</v>
      </c>
      <c r="AX35" s="692">
        <f t="shared" ref="AX35" si="45">SQRT(AY35^2+AZ35^2)*1000/(1.73*AY23)</f>
        <v>0</v>
      </c>
      <c r="AY35" s="686">
        <v>0</v>
      </c>
      <c r="AZ35" s="687">
        <v>0</v>
      </c>
      <c r="BA35" s="692">
        <f t="shared" ref="BA35" si="46">SQRT(BB35^2+BC35^2)*1000/(1.73*BB23)</f>
        <v>0</v>
      </c>
      <c r="BB35" s="686">
        <v>0</v>
      </c>
      <c r="BC35" s="687">
        <v>0</v>
      </c>
      <c r="BD35" s="692">
        <f t="shared" ref="BD35" si="47">SQRT(BE35^2+BF35^2)*1000/(1.73*BE23)</f>
        <v>0</v>
      </c>
      <c r="BE35" s="686">
        <v>0</v>
      </c>
      <c r="BF35" s="687">
        <v>0</v>
      </c>
      <c r="BG35" s="692">
        <f t="shared" ref="BG35" si="48">SQRT(BH35^2+BI35^2)*1000/(1.73*BH23)</f>
        <v>0</v>
      </c>
      <c r="BH35" s="686">
        <v>0</v>
      </c>
      <c r="BI35" s="687">
        <v>0</v>
      </c>
      <c r="BJ35" s="692">
        <f t="shared" ref="BJ35" si="49">SQRT(BK35^2+BL35^2)*1000/(1.73*BK23)</f>
        <v>0</v>
      </c>
      <c r="BK35" s="686">
        <v>0</v>
      </c>
      <c r="BL35" s="687">
        <v>0</v>
      </c>
      <c r="BM35" s="692">
        <f t="shared" ref="BM35" si="50">SQRT(BN35^2+BO35^2)*1000/(1.73*BN23)</f>
        <v>0</v>
      </c>
      <c r="BN35" s="686">
        <v>0</v>
      </c>
      <c r="BO35" s="687">
        <v>0</v>
      </c>
      <c r="BP35" s="692">
        <f t="shared" ref="BP35" si="51">SQRT(BQ35^2+BR35^2)*1000/(1.73*BQ23)</f>
        <v>0</v>
      </c>
      <c r="BQ35" s="686">
        <v>0</v>
      </c>
      <c r="BR35" s="687">
        <v>0</v>
      </c>
      <c r="BS35" s="692">
        <f t="shared" ref="BS35" si="52">SQRT(BT35^2+BU35^2)*1000/(1.73*BT23)</f>
        <v>0</v>
      </c>
      <c r="BT35" s="686">
        <v>0</v>
      </c>
      <c r="BU35" s="687">
        <v>0</v>
      </c>
      <c r="BV35" s="692">
        <f t="shared" ref="BV35" si="53">SQRT(BW35^2+BX35^2)*1000/(1.73*BW23)</f>
        <v>0</v>
      </c>
      <c r="BW35" s="686">
        <v>0</v>
      </c>
      <c r="BX35" s="687">
        <v>0</v>
      </c>
      <c r="BY35" s="692">
        <f t="shared" ref="BY35" si="54">SQRT(BZ35^2+CA35^2)*1000/(1.73*BZ23)</f>
        <v>0</v>
      </c>
      <c r="BZ35" s="686">
        <v>0</v>
      </c>
      <c r="CA35" s="687">
        <v>0</v>
      </c>
    </row>
    <row r="36" spans="1:79">
      <c r="A36" s="456">
        <v>3</v>
      </c>
      <c r="B36" s="463" t="s">
        <v>77</v>
      </c>
      <c r="C36" s="458"/>
      <c r="D36" s="459"/>
      <c r="E36" s="460"/>
      <c r="F36" s="461"/>
      <c r="G36" s="462">
        <v>0.3</v>
      </c>
      <c r="H36" s="692">
        <f>SQRT(I36^2+J36^2)*1000/(1.73*I15)</f>
        <v>0</v>
      </c>
      <c r="I36" s="686">
        <v>0</v>
      </c>
      <c r="J36" s="687">
        <v>0</v>
      </c>
      <c r="K36" s="692">
        <f t="shared" ref="K36" si="55">SQRT(L36^2+M36^2)*1000/(1.73*L15)</f>
        <v>0</v>
      </c>
      <c r="L36" s="686">
        <v>0</v>
      </c>
      <c r="M36" s="687">
        <v>0</v>
      </c>
      <c r="N36" s="692">
        <f t="shared" ref="N36" si="56">SQRT(O36^2+P36^2)*1000/(1.73*O15)</f>
        <v>0</v>
      </c>
      <c r="O36" s="686">
        <v>0</v>
      </c>
      <c r="P36" s="687">
        <v>0</v>
      </c>
      <c r="Q36" s="692">
        <f t="shared" ref="Q36" si="57">SQRT(R36^2+S36^2)*1000/(1.73*R15)</f>
        <v>0</v>
      </c>
      <c r="R36" s="686">
        <v>0</v>
      </c>
      <c r="S36" s="687">
        <v>0</v>
      </c>
      <c r="T36" s="692">
        <f t="shared" ref="T36" si="58">SQRT(U36^2+V36^2)*1000/(1.73*U15)</f>
        <v>0</v>
      </c>
      <c r="U36" s="686">
        <v>0</v>
      </c>
      <c r="V36" s="687">
        <v>0</v>
      </c>
      <c r="W36" s="692">
        <f t="shared" ref="W36" si="59">SQRT(X36^2+Y36^2)*1000/(1.73*X15)</f>
        <v>0</v>
      </c>
      <c r="X36" s="686">
        <v>0</v>
      </c>
      <c r="Y36" s="687">
        <v>0</v>
      </c>
      <c r="Z36" s="692">
        <f t="shared" ref="Z36" si="60">SQRT(AA36^2+AB36^2)*1000/(1.73*AA15)</f>
        <v>0</v>
      </c>
      <c r="AA36" s="686">
        <v>0</v>
      </c>
      <c r="AB36" s="687">
        <v>0</v>
      </c>
      <c r="AC36" s="692">
        <f t="shared" ref="AC36" si="61">SQRT(AD36^2+AE36^2)*1000/(1.73*AD15)</f>
        <v>0</v>
      </c>
      <c r="AD36" s="686">
        <v>0</v>
      </c>
      <c r="AE36" s="687">
        <v>0</v>
      </c>
      <c r="AF36" s="692">
        <f t="shared" ref="AF36" si="62">SQRT(AG36^2+AH36^2)*1000/(1.73*AG15)</f>
        <v>0</v>
      </c>
      <c r="AG36" s="686">
        <v>0</v>
      </c>
      <c r="AH36" s="687">
        <v>0</v>
      </c>
      <c r="AI36" s="692">
        <f t="shared" ref="AI36" si="63">SQRT(AJ36^2+AK36^2)*1000/(1.73*AJ15)</f>
        <v>0</v>
      </c>
      <c r="AJ36" s="686">
        <v>0</v>
      </c>
      <c r="AK36" s="687">
        <v>0</v>
      </c>
      <c r="AL36" s="692">
        <f t="shared" ref="AL36" si="64">SQRT(AM36^2+AN36^2)*1000/(1.73*AM15)</f>
        <v>0</v>
      </c>
      <c r="AM36" s="686">
        <v>0</v>
      </c>
      <c r="AN36" s="687">
        <v>0</v>
      </c>
      <c r="AO36" s="692">
        <f t="shared" ref="AO36" si="65">SQRT(AP36^2+AQ36^2)*1000/(1.73*AP15)</f>
        <v>0</v>
      </c>
      <c r="AP36" s="686">
        <v>0</v>
      </c>
      <c r="AQ36" s="687">
        <v>0</v>
      </c>
      <c r="AR36" s="692">
        <f t="shared" ref="AR36" si="66">SQRT(AS36^2+AT36^2)*1000/(1.73*AS15)</f>
        <v>0</v>
      </c>
      <c r="AS36" s="686">
        <v>0</v>
      </c>
      <c r="AT36" s="687">
        <v>0</v>
      </c>
      <c r="AU36" s="692">
        <f t="shared" ref="AU36" si="67">SQRT(AV36^2+AW36^2)*1000/(1.73*AV15)</f>
        <v>0</v>
      </c>
      <c r="AV36" s="686">
        <v>0</v>
      </c>
      <c r="AW36" s="687">
        <v>0</v>
      </c>
      <c r="AX36" s="692">
        <f t="shared" ref="AX36" si="68">SQRT(AY36^2+AZ36^2)*1000/(1.73*AY15)</f>
        <v>0</v>
      </c>
      <c r="AY36" s="686">
        <v>0</v>
      </c>
      <c r="AZ36" s="687">
        <v>0</v>
      </c>
      <c r="BA36" s="692">
        <f t="shared" ref="BA36" si="69">SQRT(BB36^2+BC36^2)*1000/(1.73*BB15)</f>
        <v>0</v>
      </c>
      <c r="BB36" s="686">
        <v>0</v>
      </c>
      <c r="BC36" s="687">
        <v>0</v>
      </c>
      <c r="BD36" s="692">
        <f t="shared" ref="BD36" si="70">SQRT(BE36^2+BF36^2)*1000/(1.73*BE15)</f>
        <v>0</v>
      </c>
      <c r="BE36" s="686">
        <v>0</v>
      </c>
      <c r="BF36" s="687">
        <v>0</v>
      </c>
      <c r="BG36" s="692">
        <f t="shared" ref="BG36" si="71">SQRT(BH36^2+BI36^2)*1000/(1.73*BH15)</f>
        <v>0</v>
      </c>
      <c r="BH36" s="686">
        <v>0</v>
      </c>
      <c r="BI36" s="687">
        <v>0</v>
      </c>
      <c r="BJ36" s="692">
        <f t="shared" ref="BJ36" si="72">SQRT(BK36^2+BL36^2)*1000/(1.73*BK15)</f>
        <v>0</v>
      </c>
      <c r="BK36" s="686">
        <v>0</v>
      </c>
      <c r="BL36" s="687">
        <v>0</v>
      </c>
      <c r="BM36" s="692">
        <f t="shared" ref="BM36" si="73">SQRT(BN36^2+BO36^2)*1000/(1.73*BN15)</f>
        <v>0</v>
      </c>
      <c r="BN36" s="686">
        <v>0</v>
      </c>
      <c r="BO36" s="687">
        <v>0</v>
      </c>
      <c r="BP36" s="692">
        <f t="shared" ref="BP36" si="74">SQRT(BQ36^2+BR36^2)*1000/(1.73*BQ15)</f>
        <v>0</v>
      </c>
      <c r="BQ36" s="686">
        <v>0</v>
      </c>
      <c r="BR36" s="687">
        <v>0</v>
      </c>
      <c r="BS36" s="692">
        <f t="shared" ref="BS36" si="75">SQRT(BT36^2+BU36^2)*1000/(1.73*BT15)</f>
        <v>0</v>
      </c>
      <c r="BT36" s="686">
        <v>0</v>
      </c>
      <c r="BU36" s="687">
        <v>0</v>
      </c>
      <c r="BV36" s="692">
        <f t="shared" ref="BV36" si="76">SQRT(BW36^2+BX36^2)*1000/(1.73*BW15)</f>
        <v>0</v>
      </c>
      <c r="BW36" s="686">
        <v>0</v>
      </c>
      <c r="BX36" s="687">
        <v>0</v>
      </c>
      <c r="BY36" s="692">
        <f t="shared" ref="BY36" si="77">SQRT(BZ36^2+CA36^2)*1000/(1.73*BZ15)</f>
        <v>0</v>
      </c>
      <c r="BZ36" s="686">
        <v>0</v>
      </c>
      <c r="CA36" s="687">
        <v>0</v>
      </c>
    </row>
    <row r="37" spans="1:79">
      <c r="A37" s="418">
        <v>4</v>
      </c>
      <c r="B37" s="463" t="s">
        <v>78</v>
      </c>
      <c r="C37" s="458"/>
      <c r="D37" s="459"/>
      <c r="E37" s="460"/>
      <c r="F37" s="461"/>
      <c r="G37" s="462">
        <v>0.3</v>
      </c>
      <c r="H37" s="692">
        <f>SQRT(I37^2+J37^2)*1000/(1.73*I23)</f>
        <v>0</v>
      </c>
      <c r="I37" s="686">
        <v>0</v>
      </c>
      <c r="J37" s="687">
        <v>0</v>
      </c>
      <c r="K37" s="692">
        <f t="shared" ref="K37" si="78">SQRT(L37^2+M37^2)*1000/(1.73*L23)</f>
        <v>0</v>
      </c>
      <c r="L37" s="686">
        <v>0</v>
      </c>
      <c r="M37" s="687">
        <v>0</v>
      </c>
      <c r="N37" s="692">
        <f t="shared" ref="N37" si="79">SQRT(O37^2+P37^2)*1000/(1.73*O23)</f>
        <v>0</v>
      </c>
      <c r="O37" s="686">
        <v>0</v>
      </c>
      <c r="P37" s="687">
        <v>0</v>
      </c>
      <c r="Q37" s="692">
        <f t="shared" ref="Q37" si="80">SQRT(R37^2+S37^2)*1000/(1.73*R23)</f>
        <v>0</v>
      </c>
      <c r="R37" s="686">
        <v>0</v>
      </c>
      <c r="S37" s="687">
        <v>0</v>
      </c>
      <c r="T37" s="692">
        <f t="shared" ref="T37" si="81">SQRT(U37^2+V37^2)*1000/(1.73*U23)</f>
        <v>0</v>
      </c>
      <c r="U37" s="686">
        <v>0</v>
      </c>
      <c r="V37" s="687">
        <v>0</v>
      </c>
      <c r="W37" s="692">
        <f t="shared" ref="W37" si="82">SQRT(X37^2+Y37^2)*1000/(1.73*X23)</f>
        <v>0</v>
      </c>
      <c r="X37" s="686">
        <v>0</v>
      </c>
      <c r="Y37" s="687">
        <v>0</v>
      </c>
      <c r="Z37" s="692">
        <f t="shared" ref="Z37" si="83">SQRT(AA37^2+AB37^2)*1000/(1.73*AA23)</f>
        <v>0</v>
      </c>
      <c r="AA37" s="686">
        <v>0</v>
      </c>
      <c r="AB37" s="687">
        <v>0</v>
      </c>
      <c r="AC37" s="692">
        <f t="shared" ref="AC37" si="84">SQRT(AD37^2+AE37^2)*1000/(1.73*AD23)</f>
        <v>0</v>
      </c>
      <c r="AD37" s="686">
        <v>0</v>
      </c>
      <c r="AE37" s="687">
        <v>0</v>
      </c>
      <c r="AF37" s="692">
        <f t="shared" ref="AF37" si="85">SQRT(AG37^2+AH37^2)*1000/(1.73*AG23)</f>
        <v>0</v>
      </c>
      <c r="AG37" s="686">
        <v>0</v>
      </c>
      <c r="AH37" s="687">
        <v>0</v>
      </c>
      <c r="AI37" s="692">
        <f t="shared" ref="AI37" si="86">SQRT(AJ37^2+AK37^2)*1000/(1.73*AJ23)</f>
        <v>0</v>
      </c>
      <c r="AJ37" s="686">
        <v>0</v>
      </c>
      <c r="AK37" s="687">
        <v>0</v>
      </c>
      <c r="AL37" s="692">
        <f t="shared" ref="AL37" si="87">SQRT(AM37^2+AN37^2)*1000/(1.73*AM23)</f>
        <v>0</v>
      </c>
      <c r="AM37" s="686">
        <v>0</v>
      </c>
      <c r="AN37" s="687">
        <v>0</v>
      </c>
      <c r="AO37" s="692">
        <f t="shared" ref="AO37" si="88">SQRT(AP37^2+AQ37^2)*1000/(1.73*AP23)</f>
        <v>0</v>
      </c>
      <c r="AP37" s="686">
        <v>0</v>
      </c>
      <c r="AQ37" s="687">
        <v>0</v>
      </c>
      <c r="AR37" s="692">
        <f t="shared" ref="AR37" si="89">SQRT(AS37^2+AT37^2)*1000/(1.73*AS23)</f>
        <v>0</v>
      </c>
      <c r="AS37" s="686">
        <v>0</v>
      </c>
      <c r="AT37" s="687">
        <v>0</v>
      </c>
      <c r="AU37" s="692">
        <f t="shared" ref="AU37" si="90">SQRT(AV37^2+AW37^2)*1000/(1.73*AV23)</f>
        <v>0</v>
      </c>
      <c r="AV37" s="686">
        <v>0</v>
      </c>
      <c r="AW37" s="687">
        <v>0</v>
      </c>
      <c r="AX37" s="692">
        <f t="shared" ref="AX37" si="91">SQRT(AY37^2+AZ37^2)*1000/(1.73*AY23)</f>
        <v>0</v>
      </c>
      <c r="AY37" s="686">
        <v>0</v>
      </c>
      <c r="AZ37" s="687">
        <v>0</v>
      </c>
      <c r="BA37" s="692">
        <f t="shared" ref="BA37" si="92">SQRT(BB37^2+BC37^2)*1000/(1.73*BB23)</f>
        <v>0</v>
      </c>
      <c r="BB37" s="686">
        <v>0</v>
      </c>
      <c r="BC37" s="687">
        <v>0</v>
      </c>
      <c r="BD37" s="692">
        <f t="shared" ref="BD37" si="93">SQRT(BE37^2+BF37^2)*1000/(1.73*BE23)</f>
        <v>0</v>
      </c>
      <c r="BE37" s="686">
        <v>0</v>
      </c>
      <c r="BF37" s="687">
        <v>0</v>
      </c>
      <c r="BG37" s="692">
        <f t="shared" ref="BG37" si="94">SQRT(BH37^2+BI37^2)*1000/(1.73*BH23)</f>
        <v>0</v>
      </c>
      <c r="BH37" s="686">
        <v>0</v>
      </c>
      <c r="BI37" s="687">
        <v>0</v>
      </c>
      <c r="BJ37" s="692">
        <f t="shared" ref="BJ37" si="95">SQRT(BK37^2+BL37^2)*1000/(1.73*BK23)</f>
        <v>0</v>
      </c>
      <c r="BK37" s="686">
        <v>0</v>
      </c>
      <c r="BL37" s="687">
        <v>0</v>
      </c>
      <c r="BM37" s="692">
        <f t="shared" ref="BM37" si="96">SQRT(BN37^2+BO37^2)*1000/(1.73*BN23)</f>
        <v>0</v>
      </c>
      <c r="BN37" s="686">
        <v>0</v>
      </c>
      <c r="BO37" s="687">
        <v>0</v>
      </c>
      <c r="BP37" s="692">
        <f t="shared" ref="BP37" si="97">SQRT(BQ37^2+BR37^2)*1000/(1.73*BQ23)</f>
        <v>0</v>
      </c>
      <c r="BQ37" s="686">
        <v>0</v>
      </c>
      <c r="BR37" s="687">
        <v>0</v>
      </c>
      <c r="BS37" s="692">
        <f t="shared" ref="BS37" si="98">SQRT(BT37^2+BU37^2)*1000/(1.73*BT23)</f>
        <v>0</v>
      </c>
      <c r="BT37" s="686">
        <v>0</v>
      </c>
      <c r="BU37" s="687">
        <v>0</v>
      </c>
      <c r="BV37" s="692">
        <f t="shared" ref="BV37" si="99">SQRT(BW37^2+BX37^2)*1000/(1.73*BW23)</f>
        <v>0</v>
      </c>
      <c r="BW37" s="686">
        <v>0</v>
      </c>
      <c r="BX37" s="687">
        <v>0</v>
      </c>
      <c r="BY37" s="692">
        <f t="shared" ref="BY37" si="100">SQRT(BZ37^2+CA37^2)*1000/(1.73*BZ23)</f>
        <v>0</v>
      </c>
      <c r="BZ37" s="686">
        <v>0</v>
      </c>
      <c r="CA37" s="687">
        <v>0</v>
      </c>
    </row>
    <row r="38" spans="1:79">
      <c r="A38" s="418">
        <v>5</v>
      </c>
      <c r="B38" s="464" t="s">
        <v>79</v>
      </c>
      <c r="C38" s="458"/>
      <c r="D38" s="459"/>
      <c r="E38" s="460"/>
      <c r="F38" s="461"/>
      <c r="G38" s="462">
        <v>0.3</v>
      </c>
      <c r="H38" s="692">
        <f>SQRT(I38^2+J38^2)*1000/(1.73*I15)</f>
        <v>61.019421110136939</v>
      </c>
      <c r="I38" s="686">
        <v>3.5175000000000001</v>
      </c>
      <c r="J38" s="687">
        <v>1.3818000000000001</v>
      </c>
      <c r="K38" s="692">
        <f t="shared" ref="K38" si="101">SQRT(L38^2+M38^2)*1000/(1.73*L15)</f>
        <v>60.868390272021422</v>
      </c>
      <c r="L38" s="686">
        <v>3.5091000000000001</v>
      </c>
      <c r="M38" s="687">
        <v>1.3775999999999999</v>
      </c>
      <c r="N38" s="692">
        <f t="shared" ref="N38" si="102">SQRT(O38^2+P38^2)*1000/(1.73*O15)</f>
        <v>61.022814815726122</v>
      </c>
      <c r="O38" s="686">
        <v>3.5185500000000003</v>
      </c>
      <c r="P38" s="687">
        <v>1.3797000000000001</v>
      </c>
      <c r="Q38" s="692">
        <f t="shared" ref="Q38" si="103">SQRT(R38^2+S38^2)*1000/(1.73*R15)</f>
        <v>61.268544098245989</v>
      </c>
      <c r="R38" s="686">
        <v>3.5332499999999998</v>
      </c>
      <c r="S38" s="687">
        <v>1.3839000000000001</v>
      </c>
      <c r="T38" s="692">
        <f t="shared" ref="T38" si="104">SQRT(U38^2+V38^2)*1000/(1.73*U15)</f>
        <v>61.383363563781735</v>
      </c>
      <c r="U38" s="686">
        <v>3.5437500000000002</v>
      </c>
      <c r="V38" s="687">
        <v>1.3765499999999999</v>
      </c>
      <c r="W38" s="692">
        <f t="shared" ref="W38" si="105">SQRT(X38^2+Y38^2)*1000/(1.73*X15)</f>
        <v>61.430775749184065</v>
      </c>
      <c r="X38" s="686">
        <v>3.5468999999999999</v>
      </c>
      <c r="Y38" s="687">
        <v>1.3765499999999999</v>
      </c>
      <c r="Z38" s="692">
        <f t="shared" ref="Z38" si="106">SQRT(AA38^2+AB38^2)*1000/(1.73*AA15)</f>
        <v>61.763489454456042</v>
      </c>
      <c r="AA38" s="686">
        <v>3.5636999999999999</v>
      </c>
      <c r="AB38" s="687">
        <v>1.3901999999999999</v>
      </c>
      <c r="AC38" s="692">
        <f t="shared" ref="AC38" si="107">SQRT(AD38^2+AE38^2)*1000/(1.73*AD15)</f>
        <v>61.568587238433196</v>
      </c>
      <c r="AD38" s="686">
        <v>3.5531999999999999</v>
      </c>
      <c r="AE38" s="687">
        <v>1.3839000000000001</v>
      </c>
      <c r="AF38" s="692">
        <f t="shared" ref="AF38" si="108">SQRT(AG38^2+AH38^2)*1000/(1.73*AG15)</f>
        <v>61.518543456036646</v>
      </c>
      <c r="AG38" s="686">
        <v>3.5510999999999999</v>
      </c>
      <c r="AH38" s="687">
        <v>1.3807499999999999</v>
      </c>
      <c r="AI38" s="692">
        <f t="shared" ref="AI38" si="109">SQRT(AJ38^2+AK38^2)*1000/(1.73*AJ15)</f>
        <v>61.298211021338439</v>
      </c>
      <c r="AJ38" s="686">
        <v>3.5385</v>
      </c>
      <c r="AK38" s="687">
        <v>1.3754999999999999</v>
      </c>
      <c r="AL38" s="692">
        <f t="shared" ref="AL38" si="110">SQRT(AM38^2+AN38^2)*1000/(1.73*AM15)</f>
        <v>61.5062638904935</v>
      </c>
      <c r="AM38" s="686">
        <v>3.5511000000000004</v>
      </c>
      <c r="AN38" s="687">
        <v>1.3786500000000002</v>
      </c>
      <c r="AO38" s="692">
        <f t="shared" ref="AO38" si="111">SQRT(AP38^2+AQ38^2)*1000/(1.73*AP15)</f>
        <v>61.941962190044251</v>
      </c>
      <c r="AP38" s="686">
        <v>3.5710500000000001</v>
      </c>
      <c r="AQ38" s="687">
        <v>1.4017500000000001</v>
      </c>
      <c r="AR38" s="692">
        <f t="shared" ref="AR38" si="112">SQRT(AS38^2+AT38^2)*1000/(1.73*AS15)</f>
        <v>60.836331066876056</v>
      </c>
      <c r="AS38" s="686">
        <v>3.5048999999999997</v>
      </c>
      <c r="AT38" s="687">
        <v>1.3828499999999999</v>
      </c>
      <c r="AU38" s="692">
        <f t="shared" ref="AU38" si="113">SQRT(AV38^2+AW38^2)*1000/(1.73*AV15)</f>
        <v>61.82857755656115</v>
      </c>
      <c r="AV38" s="686">
        <v>3.5720999999999998</v>
      </c>
      <c r="AW38" s="687">
        <v>1.3796999999999999</v>
      </c>
      <c r="AX38" s="692">
        <f t="shared" ref="AX38" si="114">SQRT(AY38^2+AZ38^2)*1000/(1.73*AY15)</f>
        <v>43.797730921186833</v>
      </c>
      <c r="AY38" s="686">
        <v>2.5935000000000001</v>
      </c>
      <c r="AZ38" s="687">
        <v>0.79484999999999995</v>
      </c>
      <c r="BA38" s="692">
        <f t="shared" ref="BA38" si="115">SQRT(BB38^2+BC38^2)*1000/(1.73*BB15)</f>
        <v>37.294581962997171</v>
      </c>
      <c r="BB38" s="686">
        <v>2.1178499999999998</v>
      </c>
      <c r="BC38" s="687">
        <v>0.92189999999999994</v>
      </c>
      <c r="BD38" s="692">
        <f t="shared" ref="BD38" si="116">SQRT(BE38^2+BF38^2)*1000/(1.73*BE15)</f>
        <v>16.343204055930507</v>
      </c>
      <c r="BE38" s="686">
        <v>1.0122</v>
      </c>
      <c r="BF38" s="687">
        <v>0</v>
      </c>
      <c r="BG38" s="692">
        <f t="shared" ref="BG38" si="117">SQRT(BH38^2+BI38^2)*1000/(1.73*BH15)</f>
        <v>16.427971711822263</v>
      </c>
      <c r="BH38" s="686">
        <v>1.01745</v>
      </c>
      <c r="BI38" s="687">
        <v>0</v>
      </c>
      <c r="BJ38" s="692">
        <f t="shared" ref="BJ38" si="118">SQRT(BK38^2+BL38^2)*1000/(1.73*BK15)</f>
        <v>16.309296993573806</v>
      </c>
      <c r="BK38" s="686">
        <v>1.0101</v>
      </c>
      <c r="BL38" s="687">
        <v>0</v>
      </c>
      <c r="BM38" s="692">
        <f t="shared" ref="BM38" si="119">SQRT(BN38^2+BO38^2)*1000/(1.73*BN15)</f>
        <v>16.394064649465562</v>
      </c>
      <c r="BN38" s="686">
        <v>1.01535</v>
      </c>
      <c r="BO38" s="687">
        <v>0</v>
      </c>
      <c r="BP38" s="692">
        <f t="shared" ref="BP38" si="120">SQRT(BQ38^2+BR38^2)*1000/(1.73*BQ15)</f>
        <v>46.955481919005486</v>
      </c>
      <c r="BQ38" s="686">
        <v>2.7321</v>
      </c>
      <c r="BR38" s="687">
        <v>0.99645000000000006</v>
      </c>
      <c r="BS38" s="692">
        <f t="shared" ref="BS38" si="121">SQRT(BT38^2+BU38^2)*1000/(1.73*BT15)</f>
        <v>62.283766459865745</v>
      </c>
      <c r="BT38" s="686">
        <v>3.6015000000000001</v>
      </c>
      <c r="BU38" s="687">
        <v>1.3817999999999999</v>
      </c>
      <c r="BV38" s="692">
        <f t="shared" ref="BV38" si="122">SQRT(BW38^2+BX38^2)*1000/(1.73*BW15)</f>
        <v>62.427386357689066</v>
      </c>
      <c r="BW38" s="686">
        <v>3.6078000000000001</v>
      </c>
      <c r="BX38" s="687">
        <v>1.3902000000000001</v>
      </c>
      <c r="BY38" s="692">
        <f t="shared" ref="BY38" si="123">SQRT(BZ38^2+CA38^2)*1000/(1.73*BZ15)</f>
        <v>62.209556758012909</v>
      </c>
      <c r="BZ38" s="686">
        <v>3.5941499999999995</v>
      </c>
      <c r="CA38" s="687">
        <v>1.3880999999999999</v>
      </c>
    </row>
    <row r="39" spans="1:79" ht="13.8" thickBot="1">
      <c r="A39" s="465">
        <v>6</v>
      </c>
      <c r="B39" s="466" t="s">
        <v>80</v>
      </c>
      <c r="C39" s="467"/>
      <c r="D39" s="468"/>
      <c r="E39" s="469"/>
      <c r="F39" s="470"/>
      <c r="G39" s="471">
        <v>0.3</v>
      </c>
      <c r="H39" s="693">
        <f>SQRT(I39^2+J39^2)*1000/(1.73*I23)</f>
        <v>47.22298304004125</v>
      </c>
      <c r="I39" s="372">
        <v>2.7131999999999996</v>
      </c>
      <c r="J39" s="373">
        <v>1.0920000000000001</v>
      </c>
      <c r="K39" s="693">
        <f t="shared" ref="K39" si="124">SQRT(L39^2+M39^2)*1000/(1.73*L23)</f>
        <v>47.23565341266773</v>
      </c>
      <c r="L39" s="372">
        <v>2.7131999999999996</v>
      </c>
      <c r="M39" s="373">
        <v>1.0940999999999999</v>
      </c>
      <c r="N39" s="693">
        <f t="shared" ref="N39" si="125">SQRT(O39^2+P39^2)*1000/(1.73*O23)</f>
        <v>47.166420888958527</v>
      </c>
      <c r="O39" s="372">
        <v>2.7090000000000001</v>
      </c>
      <c r="P39" s="373">
        <v>1.0930499999999999</v>
      </c>
      <c r="Q39" s="693">
        <f t="shared" ref="Q39" si="126">SQRT(R39^2+S39^2)*1000/(1.73*R23)</f>
        <v>47.122293401596323</v>
      </c>
      <c r="R39" s="372">
        <v>2.7069000000000001</v>
      </c>
      <c r="S39" s="373">
        <v>1.0909500000000001</v>
      </c>
      <c r="T39" s="693">
        <f t="shared" ref="T39" si="127">SQRT(U39^2+V39^2)*1000/(1.73*U23)</f>
        <v>47.056116202044613</v>
      </c>
      <c r="U39" s="372">
        <v>2.7037499999999999</v>
      </c>
      <c r="V39" s="373">
        <v>1.0878000000000001</v>
      </c>
      <c r="W39" s="693">
        <f t="shared" ref="W39" si="128">SQRT(X39^2+Y39^2)*1000/(1.73*X23)</f>
        <v>46.977329392938856</v>
      </c>
      <c r="X39" s="372">
        <v>2.7006000000000001</v>
      </c>
      <c r="Y39" s="373">
        <v>1.0825499999999999</v>
      </c>
      <c r="Z39" s="693">
        <f t="shared" ref="Z39" si="129">SQRT(AA39^2+AB39^2)*1000/(1.73*AA23)</f>
        <v>46.886031858335052</v>
      </c>
      <c r="AA39" s="372">
        <v>2.6953500000000004</v>
      </c>
      <c r="AB39" s="373">
        <v>1.0804500000000001</v>
      </c>
      <c r="AC39" s="693">
        <f t="shared" ref="AC39" si="130">SQRT(AD39^2+AE39^2)*1000/(1.73*AD23)</f>
        <v>46.920710012745467</v>
      </c>
      <c r="AD39" s="372">
        <v>2.6964000000000001</v>
      </c>
      <c r="AE39" s="373">
        <v>1.0835999999999999</v>
      </c>
      <c r="AF39" s="693">
        <f t="shared" ref="AF39" si="131">SQRT(AG39^2+AH39^2)*1000/(1.73*AG23)</f>
        <v>46.977329392938856</v>
      </c>
      <c r="AG39" s="372">
        <v>2.7006000000000001</v>
      </c>
      <c r="AH39" s="373">
        <v>1.0825499999999999</v>
      </c>
      <c r="AI39" s="693">
        <f t="shared" ref="AI39" si="132">SQRT(AJ39^2+AK39^2)*1000/(1.73*AJ23)</f>
        <v>46.961593503822073</v>
      </c>
      <c r="AJ39" s="372">
        <v>2.6995500000000003</v>
      </c>
      <c r="AK39" s="373">
        <v>1.0825499999999999</v>
      </c>
      <c r="AL39" s="693">
        <f t="shared" ref="AL39" si="133">SQRT(AM39^2+AN39^2)*1000/(1.73*AM23)</f>
        <v>46.96790623880181</v>
      </c>
      <c r="AM39" s="372">
        <v>2.6995500000000003</v>
      </c>
      <c r="AN39" s="373">
        <v>1.0835999999999999</v>
      </c>
      <c r="AO39" s="693">
        <f t="shared" ref="AO39" si="134">SQRT(AP39^2+AQ39^2)*1000/(1.73*AP23)</f>
        <v>46.958493435266391</v>
      </c>
      <c r="AP39" s="372">
        <v>2.6985000000000001</v>
      </c>
      <c r="AQ39" s="373">
        <v>1.0846500000000001</v>
      </c>
      <c r="AR39" s="693">
        <f t="shared" ref="AR39" si="135">SQRT(AS39^2+AT39^2)*1000/(1.73*AS23)</f>
        <v>47.06862692763908</v>
      </c>
      <c r="AS39" s="372">
        <v>2.7058499999999999</v>
      </c>
      <c r="AT39" s="373">
        <v>1.0846500000000001</v>
      </c>
      <c r="AU39" s="693">
        <f t="shared" ref="AU39" si="136">SQRT(AV39^2+AW39^2)*1000/(1.73*AV23)</f>
        <v>46.996206728106337</v>
      </c>
      <c r="AV39" s="372">
        <v>2.7026999999999997</v>
      </c>
      <c r="AW39" s="373">
        <v>1.0804499999999999</v>
      </c>
      <c r="AX39" s="693">
        <f t="shared" ref="AX39" si="137">SQRT(AY39^2+AZ39^2)*1000/(1.73*AY23)</f>
        <v>29.413062299979448</v>
      </c>
      <c r="AY39" s="372">
        <v>1.722</v>
      </c>
      <c r="AZ39" s="373">
        <v>0.59429999999999994</v>
      </c>
      <c r="BA39" s="693">
        <f t="shared" ref="BA39" si="138">SQRT(BB39^2+BC39^2)*1000/(1.73*BB23)</f>
        <v>22.908311190180051</v>
      </c>
      <c r="BB39" s="372">
        <v>1.21485</v>
      </c>
      <c r="BC39" s="373">
        <v>0.7329</v>
      </c>
      <c r="BD39" s="693">
        <f t="shared" ref="BD39" si="139">SQRT(BE39^2+BF39^2)*1000/(1.73*BE23)</f>
        <v>2.6447508638227792</v>
      </c>
      <c r="BE39" s="372">
        <v>0.1638</v>
      </c>
      <c r="BF39" s="373">
        <v>0</v>
      </c>
      <c r="BG39" s="693">
        <f t="shared" ref="BG39" si="140">SQRT(BH39^2+BI39^2)*1000/(1.73*BH23)</f>
        <v>2.6956114573578325</v>
      </c>
      <c r="BH39" s="372">
        <v>0.16694999999999999</v>
      </c>
      <c r="BI39" s="373">
        <v>0</v>
      </c>
      <c r="BJ39" s="693">
        <f t="shared" ref="BJ39" si="141">SQRT(BK39^2+BL39^2)*1000/(1.73*BK23)</f>
        <v>2.6617043950011308</v>
      </c>
      <c r="BK39" s="372">
        <v>0.16485000000000002</v>
      </c>
      <c r="BL39" s="373">
        <v>0</v>
      </c>
      <c r="BM39" s="693">
        <f t="shared" ref="BM39" si="142">SQRT(BN39^2+BO39^2)*1000/(1.73*BN23)</f>
        <v>2.6956114573578325</v>
      </c>
      <c r="BN39" s="372">
        <v>0.16694999999999999</v>
      </c>
      <c r="BO39" s="373">
        <v>0</v>
      </c>
      <c r="BP39" s="693">
        <f t="shared" ref="BP39" si="143">SQRT(BQ39^2+BR39^2)*1000/(1.73*BQ23)</f>
        <v>32.234374382146619</v>
      </c>
      <c r="BQ39" s="372">
        <v>1.8385500000000001</v>
      </c>
      <c r="BR39" s="373">
        <v>0.77804999999999991</v>
      </c>
      <c r="BS39" s="693">
        <f t="shared" ref="BS39" si="144">SQRT(BT39^2+BU39^2)*1000/(1.73*BT23)</f>
        <v>47.131685688737328</v>
      </c>
      <c r="BT39" s="372">
        <v>2.7079499999999999</v>
      </c>
      <c r="BU39" s="373">
        <v>1.0899000000000001</v>
      </c>
      <c r="BV39" s="693">
        <f t="shared" ref="BV39" si="145">SQRT(BW39^2+BX39^2)*1000/(1.73*BW23)</f>
        <v>47.22931560840815</v>
      </c>
      <c r="BW39" s="372">
        <v>2.7131999999999996</v>
      </c>
      <c r="BX39" s="373">
        <v>1.0930499999999999</v>
      </c>
      <c r="BY39" s="693">
        <f t="shared" ref="BY39" si="146">SQRT(BZ39^2+CA39^2)*1000/(1.73*BZ23)</f>
        <v>47.264064195467014</v>
      </c>
      <c r="BZ39" s="372">
        <v>2.7142499999999998</v>
      </c>
      <c r="CA39" s="373">
        <v>1.0961999999999998</v>
      </c>
    </row>
    <row r="40" spans="1:79">
      <c r="A40" s="187" t="s">
        <v>81</v>
      </c>
      <c r="B40" s="472"/>
      <c r="C40" s="473"/>
      <c r="D40" s="474"/>
      <c r="E40" s="475"/>
      <c r="F40" s="474"/>
      <c r="G40" s="476"/>
      <c r="H40" s="683">
        <f t="shared" ref="H40" si="147">H36+H34+H38</f>
        <v>61.019421110136939</v>
      </c>
      <c r="I40" s="358">
        <f>I36+I34+I38</f>
        <v>3.5175000000000001</v>
      </c>
      <c r="J40" s="359">
        <f t="shared" ref="J40:L41" si="148">J36+J34+J38</f>
        <v>1.3818000000000001</v>
      </c>
      <c r="K40" s="683">
        <f t="shared" si="148"/>
        <v>60.868390272021422</v>
      </c>
      <c r="L40" s="358">
        <f t="shared" si="148"/>
        <v>3.5091000000000001</v>
      </c>
      <c r="M40" s="359">
        <f t="shared" ref="M40:BX40" si="149">M36+M34+M38</f>
        <v>1.3775999999999999</v>
      </c>
      <c r="N40" s="683">
        <f t="shared" si="149"/>
        <v>61.022814815726122</v>
      </c>
      <c r="O40" s="358">
        <f t="shared" si="149"/>
        <v>3.5185500000000003</v>
      </c>
      <c r="P40" s="359">
        <f t="shared" si="149"/>
        <v>1.3797000000000001</v>
      </c>
      <c r="Q40" s="683">
        <f t="shared" si="149"/>
        <v>61.268544098245989</v>
      </c>
      <c r="R40" s="358">
        <f t="shared" si="149"/>
        <v>3.5332499999999998</v>
      </c>
      <c r="S40" s="359">
        <f t="shared" si="149"/>
        <v>1.3839000000000001</v>
      </c>
      <c r="T40" s="683">
        <f t="shared" si="149"/>
        <v>61.383363563781735</v>
      </c>
      <c r="U40" s="358">
        <f t="shared" si="149"/>
        <v>3.5437500000000002</v>
      </c>
      <c r="V40" s="359">
        <f t="shared" si="149"/>
        <v>1.3765499999999999</v>
      </c>
      <c r="W40" s="683">
        <f t="shared" si="149"/>
        <v>61.430775749184065</v>
      </c>
      <c r="X40" s="358">
        <f t="shared" si="149"/>
        <v>3.5468999999999999</v>
      </c>
      <c r="Y40" s="359">
        <f t="shared" si="149"/>
        <v>1.3765499999999999</v>
      </c>
      <c r="Z40" s="683">
        <f t="shared" si="149"/>
        <v>61.763489454456042</v>
      </c>
      <c r="AA40" s="358">
        <f t="shared" si="149"/>
        <v>3.5636999999999999</v>
      </c>
      <c r="AB40" s="359">
        <f t="shared" si="149"/>
        <v>1.3901999999999999</v>
      </c>
      <c r="AC40" s="683">
        <f t="shared" si="149"/>
        <v>61.568587238433196</v>
      </c>
      <c r="AD40" s="358">
        <f t="shared" si="149"/>
        <v>3.5531999999999999</v>
      </c>
      <c r="AE40" s="359">
        <f t="shared" si="149"/>
        <v>1.3839000000000001</v>
      </c>
      <c r="AF40" s="683">
        <f t="shared" si="149"/>
        <v>61.518543456036646</v>
      </c>
      <c r="AG40" s="358">
        <f t="shared" si="149"/>
        <v>3.5510999999999999</v>
      </c>
      <c r="AH40" s="359">
        <f t="shared" si="149"/>
        <v>1.3807499999999999</v>
      </c>
      <c r="AI40" s="683">
        <f t="shared" si="149"/>
        <v>61.298211021338439</v>
      </c>
      <c r="AJ40" s="358">
        <f t="shared" si="149"/>
        <v>3.5385</v>
      </c>
      <c r="AK40" s="359">
        <f t="shared" si="149"/>
        <v>1.3754999999999999</v>
      </c>
      <c r="AL40" s="683">
        <f t="shared" si="149"/>
        <v>61.5062638904935</v>
      </c>
      <c r="AM40" s="358">
        <f t="shared" si="149"/>
        <v>3.5511000000000004</v>
      </c>
      <c r="AN40" s="359">
        <f t="shared" si="149"/>
        <v>1.3786500000000002</v>
      </c>
      <c r="AO40" s="683">
        <f t="shared" si="149"/>
        <v>61.941962190044251</v>
      </c>
      <c r="AP40" s="358">
        <f t="shared" si="149"/>
        <v>3.5710500000000001</v>
      </c>
      <c r="AQ40" s="359">
        <f t="shared" si="149"/>
        <v>1.4017500000000001</v>
      </c>
      <c r="AR40" s="683">
        <f t="shared" si="149"/>
        <v>60.836331066876056</v>
      </c>
      <c r="AS40" s="358">
        <f t="shared" si="149"/>
        <v>3.5048999999999997</v>
      </c>
      <c r="AT40" s="359">
        <f t="shared" si="149"/>
        <v>1.3828499999999999</v>
      </c>
      <c r="AU40" s="683">
        <f t="shared" si="149"/>
        <v>61.82857755656115</v>
      </c>
      <c r="AV40" s="358">
        <f t="shared" si="149"/>
        <v>3.5720999999999998</v>
      </c>
      <c r="AW40" s="359">
        <f t="shared" si="149"/>
        <v>1.3796999999999999</v>
      </c>
      <c r="AX40" s="683">
        <f t="shared" si="149"/>
        <v>43.797730921186833</v>
      </c>
      <c r="AY40" s="358">
        <f t="shared" si="149"/>
        <v>2.5935000000000001</v>
      </c>
      <c r="AZ40" s="359">
        <f t="shared" si="149"/>
        <v>0.79484999999999995</v>
      </c>
      <c r="BA40" s="683">
        <f t="shared" si="149"/>
        <v>37.294581962997171</v>
      </c>
      <c r="BB40" s="358">
        <f t="shared" si="149"/>
        <v>2.1178499999999998</v>
      </c>
      <c r="BC40" s="359">
        <f t="shared" si="149"/>
        <v>0.92189999999999994</v>
      </c>
      <c r="BD40" s="683">
        <f t="shared" si="149"/>
        <v>16.343204055930507</v>
      </c>
      <c r="BE40" s="358">
        <f t="shared" si="149"/>
        <v>1.0122</v>
      </c>
      <c r="BF40" s="359">
        <f t="shared" si="149"/>
        <v>0</v>
      </c>
      <c r="BG40" s="683">
        <f t="shared" si="149"/>
        <v>16.427971711822263</v>
      </c>
      <c r="BH40" s="358">
        <f t="shared" si="149"/>
        <v>1.01745</v>
      </c>
      <c r="BI40" s="359">
        <f t="shared" si="149"/>
        <v>0</v>
      </c>
      <c r="BJ40" s="683">
        <f t="shared" si="149"/>
        <v>16.309296993573806</v>
      </c>
      <c r="BK40" s="358">
        <f t="shared" si="149"/>
        <v>1.0101</v>
      </c>
      <c r="BL40" s="359">
        <f t="shared" si="149"/>
        <v>0</v>
      </c>
      <c r="BM40" s="683">
        <f t="shared" si="149"/>
        <v>16.394064649465562</v>
      </c>
      <c r="BN40" s="358">
        <f t="shared" si="149"/>
        <v>1.01535</v>
      </c>
      <c r="BO40" s="359">
        <f t="shared" si="149"/>
        <v>0</v>
      </c>
      <c r="BP40" s="683">
        <f t="shared" si="149"/>
        <v>46.955481919005486</v>
      </c>
      <c r="BQ40" s="358">
        <f t="shared" si="149"/>
        <v>2.7321</v>
      </c>
      <c r="BR40" s="359">
        <f t="shared" si="149"/>
        <v>0.99645000000000006</v>
      </c>
      <c r="BS40" s="683">
        <f t="shared" si="149"/>
        <v>62.283766459865745</v>
      </c>
      <c r="BT40" s="358">
        <f t="shared" si="149"/>
        <v>3.6015000000000001</v>
      </c>
      <c r="BU40" s="359">
        <f t="shared" si="149"/>
        <v>1.3817999999999999</v>
      </c>
      <c r="BV40" s="683">
        <f t="shared" si="149"/>
        <v>62.427386357689066</v>
      </c>
      <c r="BW40" s="358">
        <f t="shared" si="149"/>
        <v>3.6078000000000001</v>
      </c>
      <c r="BX40" s="359">
        <f t="shared" si="149"/>
        <v>1.3902000000000001</v>
      </c>
      <c r="BY40" s="683">
        <f t="shared" ref="BY40:CA40" si="150">BY36+BY34+BY38</f>
        <v>62.209556758012909</v>
      </c>
      <c r="BZ40" s="358">
        <f t="shared" si="150"/>
        <v>3.5941499999999995</v>
      </c>
      <c r="CA40" s="359">
        <f t="shared" si="150"/>
        <v>1.3880999999999999</v>
      </c>
    </row>
    <row r="41" spans="1:79" ht="13.8" thickBot="1">
      <c r="A41" s="198" t="s">
        <v>82</v>
      </c>
      <c r="B41" s="477"/>
      <c r="C41" s="478"/>
      <c r="D41" s="479"/>
      <c r="E41" s="480"/>
      <c r="F41" s="481"/>
      <c r="G41" s="482"/>
      <c r="H41" s="684">
        <f t="shared" ref="H41:I41" si="151">H37+H35+H39</f>
        <v>47.22298304004125</v>
      </c>
      <c r="I41" s="367">
        <f t="shared" si="151"/>
        <v>2.7131999999999996</v>
      </c>
      <c r="J41" s="368">
        <f t="shared" si="148"/>
        <v>1.0920000000000001</v>
      </c>
      <c r="K41" s="684">
        <f t="shared" si="148"/>
        <v>47.23565341266773</v>
      </c>
      <c r="L41" s="367">
        <f t="shared" si="148"/>
        <v>2.7131999999999996</v>
      </c>
      <c r="M41" s="368">
        <f t="shared" ref="M41:BX41" si="152">M37+M35+M39</f>
        <v>1.0940999999999999</v>
      </c>
      <c r="N41" s="684">
        <f t="shared" si="152"/>
        <v>47.166420888958527</v>
      </c>
      <c r="O41" s="367">
        <f t="shared" si="152"/>
        <v>2.7090000000000001</v>
      </c>
      <c r="P41" s="368">
        <f t="shared" si="152"/>
        <v>1.0930499999999999</v>
      </c>
      <c r="Q41" s="684">
        <f t="shared" si="152"/>
        <v>47.122293401596323</v>
      </c>
      <c r="R41" s="367">
        <f t="shared" si="152"/>
        <v>2.7069000000000001</v>
      </c>
      <c r="S41" s="368">
        <f t="shared" si="152"/>
        <v>1.0909500000000001</v>
      </c>
      <c r="T41" s="684">
        <f t="shared" si="152"/>
        <v>47.056116202044613</v>
      </c>
      <c r="U41" s="367">
        <f t="shared" si="152"/>
        <v>2.7037499999999999</v>
      </c>
      <c r="V41" s="368">
        <f t="shared" si="152"/>
        <v>1.0878000000000001</v>
      </c>
      <c r="W41" s="684">
        <f t="shared" si="152"/>
        <v>46.977329392938856</v>
      </c>
      <c r="X41" s="367">
        <f t="shared" si="152"/>
        <v>2.7006000000000001</v>
      </c>
      <c r="Y41" s="368">
        <f t="shared" si="152"/>
        <v>1.0825499999999999</v>
      </c>
      <c r="Z41" s="684">
        <f t="shared" si="152"/>
        <v>46.886031858335052</v>
      </c>
      <c r="AA41" s="367">
        <f t="shared" si="152"/>
        <v>2.6953500000000004</v>
      </c>
      <c r="AB41" s="368">
        <f t="shared" si="152"/>
        <v>1.0804500000000001</v>
      </c>
      <c r="AC41" s="684">
        <f t="shared" si="152"/>
        <v>46.920710012745467</v>
      </c>
      <c r="AD41" s="367">
        <f t="shared" si="152"/>
        <v>2.6964000000000001</v>
      </c>
      <c r="AE41" s="368">
        <f t="shared" si="152"/>
        <v>1.0835999999999999</v>
      </c>
      <c r="AF41" s="684">
        <f t="shared" si="152"/>
        <v>46.977329392938856</v>
      </c>
      <c r="AG41" s="367">
        <f t="shared" si="152"/>
        <v>2.7006000000000001</v>
      </c>
      <c r="AH41" s="368">
        <f t="shared" si="152"/>
        <v>1.0825499999999999</v>
      </c>
      <c r="AI41" s="684">
        <f t="shared" si="152"/>
        <v>46.961593503822073</v>
      </c>
      <c r="AJ41" s="367">
        <f t="shared" si="152"/>
        <v>2.6995500000000003</v>
      </c>
      <c r="AK41" s="368">
        <f t="shared" si="152"/>
        <v>1.0825499999999999</v>
      </c>
      <c r="AL41" s="684">
        <f t="shared" si="152"/>
        <v>46.96790623880181</v>
      </c>
      <c r="AM41" s="367">
        <f t="shared" si="152"/>
        <v>2.6995500000000003</v>
      </c>
      <c r="AN41" s="368">
        <f t="shared" si="152"/>
        <v>1.0835999999999999</v>
      </c>
      <c r="AO41" s="684">
        <f t="shared" si="152"/>
        <v>46.958493435266391</v>
      </c>
      <c r="AP41" s="367">
        <f t="shared" si="152"/>
        <v>2.6985000000000001</v>
      </c>
      <c r="AQ41" s="368">
        <f t="shared" si="152"/>
        <v>1.0846500000000001</v>
      </c>
      <c r="AR41" s="684">
        <f t="shared" si="152"/>
        <v>47.06862692763908</v>
      </c>
      <c r="AS41" s="367">
        <f t="shared" si="152"/>
        <v>2.7058499999999999</v>
      </c>
      <c r="AT41" s="368">
        <f t="shared" si="152"/>
        <v>1.0846500000000001</v>
      </c>
      <c r="AU41" s="684">
        <f t="shared" si="152"/>
        <v>46.996206728106337</v>
      </c>
      <c r="AV41" s="367">
        <f t="shared" si="152"/>
        <v>2.7026999999999997</v>
      </c>
      <c r="AW41" s="368">
        <f t="shared" si="152"/>
        <v>1.0804499999999999</v>
      </c>
      <c r="AX41" s="684">
        <f t="shared" si="152"/>
        <v>29.413062299979448</v>
      </c>
      <c r="AY41" s="367">
        <f t="shared" si="152"/>
        <v>1.722</v>
      </c>
      <c r="AZ41" s="368">
        <f t="shared" si="152"/>
        <v>0.59429999999999994</v>
      </c>
      <c r="BA41" s="684">
        <f t="shared" si="152"/>
        <v>22.908311190180051</v>
      </c>
      <c r="BB41" s="367">
        <f t="shared" si="152"/>
        <v>1.21485</v>
      </c>
      <c r="BC41" s="368">
        <f t="shared" si="152"/>
        <v>0.7329</v>
      </c>
      <c r="BD41" s="684">
        <f t="shared" si="152"/>
        <v>2.6447508638227792</v>
      </c>
      <c r="BE41" s="367">
        <f t="shared" si="152"/>
        <v>0.1638</v>
      </c>
      <c r="BF41" s="368">
        <f t="shared" si="152"/>
        <v>0</v>
      </c>
      <c r="BG41" s="684">
        <f t="shared" si="152"/>
        <v>2.6956114573578325</v>
      </c>
      <c r="BH41" s="367">
        <f t="shared" si="152"/>
        <v>0.16694999999999999</v>
      </c>
      <c r="BI41" s="368">
        <f t="shared" si="152"/>
        <v>0</v>
      </c>
      <c r="BJ41" s="684">
        <f t="shared" si="152"/>
        <v>2.6617043950011308</v>
      </c>
      <c r="BK41" s="367">
        <f t="shared" si="152"/>
        <v>0.16485000000000002</v>
      </c>
      <c r="BL41" s="368">
        <f t="shared" si="152"/>
        <v>0</v>
      </c>
      <c r="BM41" s="684">
        <f t="shared" si="152"/>
        <v>2.6956114573578325</v>
      </c>
      <c r="BN41" s="367">
        <f t="shared" si="152"/>
        <v>0.16694999999999999</v>
      </c>
      <c r="BO41" s="368">
        <f t="shared" si="152"/>
        <v>0</v>
      </c>
      <c r="BP41" s="684">
        <f t="shared" si="152"/>
        <v>32.234374382146619</v>
      </c>
      <c r="BQ41" s="367">
        <f t="shared" si="152"/>
        <v>1.8385500000000001</v>
      </c>
      <c r="BR41" s="368">
        <f t="shared" si="152"/>
        <v>0.77804999999999991</v>
      </c>
      <c r="BS41" s="684">
        <f t="shared" si="152"/>
        <v>47.131685688737328</v>
      </c>
      <c r="BT41" s="367">
        <f t="shared" si="152"/>
        <v>2.7079499999999999</v>
      </c>
      <c r="BU41" s="368">
        <f t="shared" si="152"/>
        <v>1.0899000000000001</v>
      </c>
      <c r="BV41" s="684">
        <f t="shared" si="152"/>
        <v>47.22931560840815</v>
      </c>
      <c r="BW41" s="367">
        <f t="shared" si="152"/>
        <v>2.7131999999999996</v>
      </c>
      <c r="BX41" s="368">
        <f t="shared" si="152"/>
        <v>1.0930499999999999</v>
      </c>
      <c r="BY41" s="684">
        <f t="shared" ref="BY41:CA41" si="153">BY37+BY35+BY39</f>
        <v>47.264064195467014</v>
      </c>
      <c r="BZ41" s="367">
        <f t="shared" si="153"/>
        <v>2.7142499999999998</v>
      </c>
      <c r="CA41" s="368">
        <f t="shared" si="153"/>
        <v>1.0961999999999998</v>
      </c>
    </row>
    <row r="42" spans="1:79" ht="13.8" thickBot="1">
      <c r="A42" s="208" t="s">
        <v>83</v>
      </c>
      <c r="B42" s="424"/>
      <c r="C42" s="483"/>
      <c r="D42" s="484"/>
      <c r="E42" s="485"/>
      <c r="F42" s="484"/>
      <c r="G42" s="486"/>
      <c r="H42" s="688">
        <f>H40+H41</f>
        <v>108.24240415017819</v>
      </c>
      <c r="I42" s="689">
        <f t="shared" ref="I42:K42" si="154">I40+I41</f>
        <v>6.2306999999999997</v>
      </c>
      <c r="J42" s="690">
        <f t="shared" si="154"/>
        <v>2.4738000000000002</v>
      </c>
      <c r="K42" s="688">
        <f t="shared" si="154"/>
        <v>108.10404368468915</v>
      </c>
      <c r="L42" s="689">
        <f t="shared" ref="L42" si="155">L40+L41</f>
        <v>6.2222999999999997</v>
      </c>
      <c r="M42" s="690">
        <f t="shared" ref="M42:N42" si="156">M40+M41</f>
        <v>2.4716999999999998</v>
      </c>
      <c r="N42" s="688">
        <f t="shared" si="156"/>
        <v>108.18923570468465</v>
      </c>
      <c r="O42" s="689">
        <f t="shared" ref="O42" si="157">O40+O41</f>
        <v>6.2275500000000008</v>
      </c>
      <c r="P42" s="690">
        <f t="shared" ref="P42:Q42" si="158">P40+P41</f>
        <v>2.47275</v>
      </c>
      <c r="Q42" s="688">
        <f t="shared" si="158"/>
        <v>108.39083749984232</v>
      </c>
      <c r="R42" s="689">
        <f t="shared" ref="R42" si="159">R40+R41</f>
        <v>6.2401499999999999</v>
      </c>
      <c r="S42" s="690">
        <f t="shared" ref="S42:T42" si="160">S40+S41</f>
        <v>2.47485</v>
      </c>
      <c r="T42" s="688">
        <f t="shared" si="160"/>
        <v>108.43947976582635</v>
      </c>
      <c r="U42" s="689">
        <f t="shared" ref="U42" si="161">U40+U41</f>
        <v>6.2475000000000005</v>
      </c>
      <c r="V42" s="690">
        <f t="shared" ref="V42:W42" si="162">V40+V41</f>
        <v>2.46435</v>
      </c>
      <c r="W42" s="688">
        <f t="shared" si="162"/>
        <v>108.40810514212292</v>
      </c>
      <c r="X42" s="689">
        <f t="shared" ref="X42" si="163">X40+X41</f>
        <v>6.2475000000000005</v>
      </c>
      <c r="Y42" s="690">
        <f t="shared" ref="Y42:Z42" si="164">Y40+Y41</f>
        <v>2.4590999999999998</v>
      </c>
      <c r="Z42" s="688">
        <f t="shared" si="164"/>
        <v>108.64952131279109</v>
      </c>
      <c r="AA42" s="689">
        <f t="shared" ref="AA42" si="165">AA40+AA41</f>
        <v>6.2590500000000002</v>
      </c>
      <c r="AB42" s="690">
        <f t="shared" ref="AB42:AC42" si="166">AB40+AB41</f>
        <v>2.47065</v>
      </c>
      <c r="AC42" s="688">
        <f t="shared" si="166"/>
        <v>108.48929725117867</v>
      </c>
      <c r="AD42" s="689">
        <f t="shared" ref="AD42" si="167">AD40+AD41</f>
        <v>6.2496</v>
      </c>
      <c r="AE42" s="690">
        <f t="shared" ref="AE42:AF42" si="168">AE40+AE41</f>
        <v>2.4675000000000002</v>
      </c>
      <c r="AF42" s="688">
        <f t="shared" si="168"/>
        <v>108.49587284897549</v>
      </c>
      <c r="AG42" s="689">
        <f t="shared" ref="AG42" si="169">AG40+AG41</f>
        <v>6.2516999999999996</v>
      </c>
      <c r="AH42" s="690">
        <f t="shared" ref="AH42:AI42" si="170">AH40+AH41</f>
        <v>2.4632999999999998</v>
      </c>
      <c r="AI42" s="688">
        <f t="shared" si="170"/>
        <v>108.25980452516052</v>
      </c>
      <c r="AJ42" s="689">
        <f t="shared" ref="AJ42" si="171">AJ40+AJ41</f>
        <v>6.2380500000000003</v>
      </c>
      <c r="AK42" s="690">
        <f t="shared" ref="AK42:AL42" si="172">AK40+AK41</f>
        <v>2.4580500000000001</v>
      </c>
      <c r="AL42" s="688">
        <f t="shared" si="172"/>
        <v>108.47417012929532</v>
      </c>
      <c r="AM42" s="689">
        <f t="shared" ref="AM42" si="173">AM40+AM41</f>
        <v>6.2506500000000003</v>
      </c>
      <c r="AN42" s="690">
        <f t="shared" ref="AN42:AO42" si="174">AN40+AN41</f>
        <v>2.46225</v>
      </c>
      <c r="AO42" s="688">
        <f t="shared" si="174"/>
        <v>108.90045562531064</v>
      </c>
      <c r="AP42" s="689">
        <f t="shared" ref="AP42" si="175">AP40+AP41</f>
        <v>6.2695500000000006</v>
      </c>
      <c r="AQ42" s="690">
        <f t="shared" ref="AQ42:AR42" si="176">AQ40+AQ41</f>
        <v>2.4864000000000002</v>
      </c>
      <c r="AR42" s="688">
        <f t="shared" si="176"/>
        <v>107.90495799451514</v>
      </c>
      <c r="AS42" s="689">
        <f t="shared" ref="AS42" si="177">AS40+AS41</f>
        <v>6.2107499999999991</v>
      </c>
      <c r="AT42" s="690">
        <f t="shared" ref="AT42:AU42" si="178">AT40+AT41</f>
        <v>2.4675000000000002</v>
      </c>
      <c r="AU42" s="688">
        <f t="shared" si="178"/>
        <v>108.82478428466749</v>
      </c>
      <c r="AV42" s="689">
        <f t="shared" ref="AV42" si="179">AV40+AV41</f>
        <v>6.274799999999999</v>
      </c>
      <c r="AW42" s="690">
        <f t="shared" ref="AW42:AX42" si="180">AW40+AW41</f>
        <v>2.4601499999999996</v>
      </c>
      <c r="AX42" s="688">
        <f t="shared" si="180"/>
        <v>73.210793221166284</v>
      </c>
      <c r="AY42" s="689">
        <f t="shared" ref="AY42" si="181">AY40+AY41</f>
        <v>4.3155000000000001</v>
      </c>
      <c r="AZ42" s="690">
        <f t="shared" ref="AZ42:BA42" si="182">AZ40+AZ41</f>
        <v>1.3891499999999999</v>
      </c>
      <c r="BA42" s="688">
        <f t="shared" si="182"/>
        <v>60.202893153177222</v>
      </c>
      <c r="BB42" s="689">
        <f t="shared" ref="BB42" si="183">BB40+BB41</f>
        <v>3.3327</v>
      </c>
      <c r="BC42" s="690">
        <f t="shared" ref="BC42:BD42" si="184">BC40+BC41</f>
        <v>1.6547999999999998</v>
      </c>
      <c r="BD42" s="688">
        <f t="shared" si="184"/>
        <v>18.987954919753285</v>
      </c>
      <c r="BE42" s="689">
        <f t="shared" ref="BE42" si="185">BE40+BE41</f>
        <v>1.1759999999999999</v>
      </c>
      <c r="BF42" s="690">
        <f t="shared" ref="BF42:BG42" si="186">BF40+BF41</f>
        <v>0</v>
      </c>
      <c r="BG42" s="688">
        <f t="shared" si="186"/>
        <v>19.123583169180094</v>
      </c>
      <c r="BH42" s="689">
        <f t="shared" ref="BH42" si="187">BH40+BH41</f>
        <v>1.1843999999999999</v>
      </c>
      <c r="BI42" s="690">
        <f t="shared" ref="BI42:BJ42" si="188">BI40+BI41</f>
        <v>0</v>
      </c>
      <c r="BJ42" s="688">
        <f t="shared" si="188"/>
        <v>18.971001388574937</v>
      </c>
      <c r="BK42" s="689">
        <f t="shared" ref="BK42" si="189">BK40+BK41</f>
        <v>1.1749499999999999</v>
      </c>
      <c r="BL42" s="690">
        <f t="shared" ref="BL42:BM42" si="190">BL40+BL41</f>
        <v>0</v>
      </c>
      <c r="BM42" s="688">
        <f t="shared" si="190"/>
        <v>19.089676106823394</v>
      </c>
      <c r="BN42" s="689">
        <f t="shared" ref="BN42" si="191">BN40+BN41</f>
        <v>1.1822999999999999</v>
      </c>
      <c r="BO42" s="690">
        <f t="shared" ref="BO42:BP42" si="192">BO40+BO41</f>
        <v>0</v>
      </c>
      <c r="BP42" s="688">
        <f t="shared" si="192"/>
        <v>79.189856301152105</v>
      </c>
      <c r="BQ42" s="689">
        <f t="shared" ref="BQ42" si="193">BQ40+BQ41</f>
        <v>4.5706500000000005</v>
      </c>
      <c r="BR42" s="690">
        <f t="shared" ref="BR42:BS42" si="194">BR40+BR41</f>
        <v>1.7745</v>
      </c>
      <c r="BS42" s="688">
        <f t="shared" si="194"/>
        <v>109.41545214860307</v>
      </c>
      <c r="BT42" s="689">
        <f t="shared" ref="BT42" si="195">BT40+BT41</f>
        <v>6.30945</v>
      </c>
      <c r="BU42" s="690">
        <f t="shared" ref="BU42:BV42" si="196">BU40+BU41</f>
        <v>2.4717000000000002</v>
      </c>
      <c r="BV42" s="688">
        <f t="shared" si="196"/>
        <v>109.65670196609722</v>
      </c>
      <c r="BW42" s="689">
        <f t="shared" ref="BW42" si="197">BW40+BW41</f>
        <v>6.3209999999999997</v>
      </c>
      <c r="BX42" s="690">
        <f t="shared" ref="BX42:BY42" si="198">BX40+BX41</f>
        <v>2.48325</v>
      </c>
      <c r="BY42" s="688">
        <f t="shared" si="198"/>
        <v>109.47362095347992</v>
      </c>
      <c r="BZ42" s="689">
        <f t="shared" ref="BZ42" si="199">BZ40+BZ41</f>
        <v>6.3083999999999989</v>
      </c>
      <c r="CA42" s="690">
        <f t="shared" ref="CA42" si="200">CA40+CA41</f>
        <v>2.4842999999999997</v>
      </c>
    </row>
    <row r="43" spans="1:79">
      <c r="A43" s="442" t="s">
        <v>28</v>
      </c>
      <c r="B43" s="443"/>
      <c r="C43" s="443"/>
      <c r="D43" s="444"/>
      <c r="E43" s="445"/>
      <c r="F43" s="444"/>
      <c r="G43" s="445"/>
      <c r="H43" s="446"/>
      <c r="I43" s="444"/>
      <c r="J43" s="444"/>
      <c r="K43" s="446"/>
      <c r="L43" s="444"/>
      <c r="M43" s="444"/>
      <c r="N43" s="446"/>
      <c r="O43" s="444"/>
      <c r="P43" s="444"/>
      <c r="Q43" s="446"/>
      <c r="R43" s="444"/>
      <c r="S43" s="444"/>
      <c r="T43" s="446"/>
      <c r="U43" s="444"/>
      <c r="V43" s="444"/>
      <c r="W43" s="446"/>
      <c r="X43" s="444"/>
      <c r="Y43" s="444"/>
      <c r="Z43" s="446"/>
      <c r="AA43" s="444"/>
      <c r="AB43" s="444"/>
      <c r="AC43" s="446"/>
      <c r="AD43" s="444"/>
      <c r="AE43" s="444"/>
      <c r="AF43" s="446"/>
      <c r="AG43" s="444"/>
      <c r="AH43" s="444"/>
      <c r="AI43" s="446"/>
      <c r="AJ43" s="444"/>
      <c r="AK43" s="444"/>
      <c r="AL43" s="446"/>
      <c r="AM43" s="444"/>
      <c r="AN43" s="444"/>
      <c r="AO43" s="446"/>
      <c r="AP43" s="444"/>
      <c r="AQ43" s="444"/>
      <c r="AR43" s="446"/>
      <c r="AS43" s="444"/>
      <c r="AT43" s="444"/>
      <c r="AU43" s="446"/>
      <c r="AV43" s="444"/>
      <c r="AW43" s="444"/>
      <c r="AX43" s="446"/>
      <c r="AY43" s="444"/>
      <c r="AZ43" s="444"/>
      <c r="BA43" s="446"/>
      <c r="BB43" s="444"/>
      <c r="BC43" s="444"/>
      <c r="BD43" s="446"/>
      <c r="BE43" s="444"/>
      <c r="BF43" s="444"/>
      <c r="BG43" s="446"/>
      <c r="BH43" s="444"/>
      <c r="BI43" s="444"/>
      <c r="BJ43" s="446"/>
      <c r="BK43" s="444"/>
      <c r="BL43" s="444"/>
      <c r="BM43" s="446"/>
      <c r="BN43" s="444"/>
      <c r="BO43" s="444"/>
      <c r="BP43" s="446"/>
      <c r="BQ43" s="444"/>
      <c r="BR43" s="444"/>
      <c r="BS43" s="446"/>
      <c r="BT43" s="444"/>
      <c r="BU43" s="444"/>
      <c r="BV43" s="446"/>
      <c r="BW43" s="444"/>
      <c r="BX43" s="444"/>
      <c r="BY43" s="446"/>
      <c r="BZ43" s="444"/>
      <c r="CA43" s="444"/>
    </row>
    <row r="44" spans="1:79" ht="13.5" customHeight="1" thickBot="1">
      <c r="A44" s="412"/>
      <c r="B44" s="447" t="s">
        <v>31</v>
      </c>
      <c r="C44" s="448"/>
      <c r="D44" s="487" t="s">
        <v>84</v>
      </c>
      <c r="E44" s="488"/>
      <c r="F44" s="487" t="s">
        <v>85</v>
      </c>
      <c r="G44" s="488"/>
      <c r="H44" s="446"/>
      <c r="I44" s="444"/>
      <c r="J44" s="444"/>
      <c r="K44" s="446"/>
      <c r="L44" s="444"/>
      <c r="M44" s="444"/>
      <c r="N44" s="446"/>
      <c r="O44" s="444"/>
      <c r="P44" s="444"/>
      <c r="Q44" s="446"/>
      <c r="R44" s="444"/>
      <c r="S44" s="444"/>
      <c r="T44" s="446"/>
      <c r="U44" s="444"/>
      <c r="V44" s="444"/>
      <c r="W44" s="446"/>
      <c r="X44" s="444"/>
      <c r="Y44" s="444"/>
      <c r="Z44" s="446"/>
      <c r="AA44" s="444"/>
      <c r="AB44" s="444"/>
      <c r="AC44" s="446"/>
      <c r="AD44" s="444"/>
      <c r="AE44" s="444"/>
      <c r="AF44" s="446"/>
      <c r="AG44" s="444"/>
      <c r="AH44" s="444"/>
      <c r="AI44" s="446"/>
      <c r="AJ44" s="444"/>
      <c r="AK44" s="444"/>
      <c r="AL44" s="446"/>
      <c r="AM44" s="444"/>
      <c r="AN44" s="444"/>
      <c r="AO44" s="446"/>
      <c r="AP44" s="444"/>
      <c r="AQ44" s="444"/>
      <c r="AR44" s="446"/>
      <c r="AS44" s="444"/>
      <c r="AT44" s="444"/>
      <c r="AU44" s="446"/>
      <c r="AV44" s="444"/>
      <c r="AW44" s="444"/>
      <c r="AX44" s="446"/>
      <c r="AY44" s="444"/>
      <c r="AZ44" s="444"/>
      <c r="BA44" s="446"/>
      <c r="BB44" s="444"/>
      <c r="BC44" s="444"/>
      <c r="BD44" s="446"/>
      <c r="BE44" s="444"/>
      <c r="BF44" s="444"/>
      <c r="BG44" s="446"/>
      <c r="BH44" s="444"/>
      <c r="BI44" s="444"/>
      <c r="BJ44" s="446"/>
      <c r="BK44" s="444"/>
      <c r="BL44" s="444"/>
      <c r="BM44" s="446"/>
      <c r="BN44" s="444"/>
      <c r="BO44" s="444"/>
      <c r="BP44" s="446"/>
      <c r="BQ44" s="444"/>
      <c r="BR44" s="444"/>
      <c r="BS44" s="446"/>
      <c r="BT44" s="444"/>
      <c r="BU44" s="444"/>
      <c r="BV44" s="446"/>
      <c r="BW44" s="444"/>
      <c r="BX44" s="444"/>
      <c r="BY44" s="446"/>
      <c r="BZ44" s="444"/>
      <c r="CA44" s="444"/>
    </row>
    <row r="45" spans="1:79">
      <c r="A45" s="489">
        <v>1</v>
      </c>
      <c r="B45" s="490" t="s">
        <v>86</v>
      </c>
      <c r="C45" s="473"/>
      <c r="D45" s="491"/>
      <c r="E45" s="492"/>
      <c r="F45" s="493"/>
      <c r="G45" s="698"/>
      <c r="H45" s="691">
        <f>SQRT(I45^2+J45^2)*1000/(1.73*I16)</f>
        <v>1.37141561827043</v>
      </c>
      <c r="I45" s="700">
        <v>2.4200000000000003E-2</v>
      </c>
      <c r="J45" s="701">
        <v>0</v>
      </c>
      <c r="K45" s="691">
        <f t="shared" ref="K45" si="201">SQRT(L45^2+M45^2)*1000/(1.73*L16)</f>
        <v>1.3685821149268957</v>
      </c>
      <c r="L45" s="700">
        <v>2.4149999999999998E-2</v>
      </c>
      <c r="M45" s="701">
        <v>0</v>
      </c>
      <c r="N45" s="691">
        <f t="shared" ref="N45" si="202">SQRT(O45^2+P45^2)*1000/(1.73*O16)</f>
        <v>1.3742491216139636</v>
      </c>
      <c r="O45" s="700">
        <v>2.4250000000000001E-2</v>
      </c>
      <c r="P45" s="701">
        <v>0</v>
      </c>
      <c r="Q45" s="691">
        <f t="shared" ref="Q45" si="203">SQRT(R45^2+S45^2)*1000/(1.73*R16)</f>
        <v>1.3629151082398279</v>
      </c>
      <c r="R45" s="700">
        <v>2.4050000000000002E-2</v>
      </c>
      <c r="S45" s="701">
        <v>0</v>
      </c>
      <c r="T45" s="691">
        <f t="shared" ref="T45" si="204">SQRT(U45^2+V45^2)*1000/(1.73*U16)</f>
        <v>1.3657486115833619</v>
      </c>
      <c r="U45" s="700">
        <v>2.41E-2</v>
      </c>
      <c r="V45" s="701">
        <v>0</v>
      </c>
      <c r="W45" s="691">
        <f t="shared" ref="W45" si="205">SQRT(X45^2+Y45^2)*1000/(1.73*X16)</f>
        <v>1.4904227586988554</v>
      </c>
      <c r="X45" s="700">
        <v>2.63E-2</v>
      </c>
      <c r="Y45" s="701">
        <v>0</v>
      </c>
      <c r="Z45" s="691">
        <f t="shared" ref="Z45" si="206">SQRT(AA45^2+AB45^2)*1000/(1.73*AA16)</f>
        <v>1.360081604896294</v>
      </c>
      <c r="AA45" s="700">
        <v>2.4E-2</v>
      </c>
      <c r="AB45" s="701">
        <v>0</v>
      </c>
      <c r="AC45" s="691">
        <f t="shared" ref="AC45" si="207">SQRT(AD45^2+AE45^2)*1000/(1.73*AD16)</f>
        <v>1.1617363708489177</v>
      </c>
      <c r="AD45" s="700">
        <v>2.0500000000000001E-2</v>
      </c>
      <c r="AE45" s="701">
        <v>0</v>
      </c>
      <c r="AF45" s="691">
        <f t="shared" ref="AF45" si="208">SQRT(AG45^2+AH45^2)*1000/(1.73*AG16)</f>
        <v>1.1645698741924515</v>
      </c>
      <c r="AG45" s="700">
        <v>2.0549999999999999E-2</v>
      </c>
      <c r="AH45" s="701">
        <v>0</v>
      </c>
      <c r="AI45" s="691">
        <f t="shared" ref="AI45" si="209">SQRT(AJ45^2+AK45^2)*1000/(1.73*AJ16)</f>
        <v>1.1390683441006464</v>
      </c>
      <c r="AJ45" s="700">
        <v>2.01E-2</v>
      </c>
      <c r="AK45" s="701">
        <v>0</v>
      </c>
      <c r="AL45" s="691">
        <f t="shared" ref="AL45" si="210">SQRT(AM45^2+AN45^2)*1000/(1.73*AM16)</f>
        <v>1.0965657939476372</v>
      </c>
      <c r="AM45" s="700">
        <v>1.9350000000000003E-2</v>
      </c>
      <c r="AN45" s="701">
        <v>0</v>
      </c>
      <c r="AO45" s="691">
        <f t="shared" ref="AO45" si="211">SQRT(AP45^2+AQ45^2)*1000/(1.73*AP16)</f>
        <v>1.2495749744984699</v>
      </c>
      <c r="AP45" s="700">
        <v>2.2049999999999997E-2</v>
      </c>
      <c r="AQ45" s="701">
        <v>0</v>
      </c>
      <c r="AR45" s="691">
        <f t="shared" ref="AR45" si="212">SQRT(AS45^2+AT45^2)*1000/(1.73*AS16)</f>
        <v>1.2269069477501984</v>
      </c>
      <c r="AS45" s="700">
        <v>2.1649999999999999E-2</v>
      </c>
      <c r="AT45" s="701">
        <v>0</v>
      </c>
      <c r="AU45" s="691">
        <f t="shared" ref="AU45" si="213">SQRT(AV45^2+AW45^2)*1000/(1.73*AV16)</f>
        <v>1.2127394310325288</v>
      </c>
      <c r="AV45" s="700">
        <v>2.1399999999999999E-2</v>
      </c>
      <c r="AW45" s="701">
        <v>0</v>
      </c>
      <c r="AX45" s="691">
        <f t="shared" ref="AX45" si="214">SQRT(AY45^2+AZ45^2)*1000/(1.73*AY16)</f>
        <v>0.88688654652612486</v>
      </c>
      <c r="AY45" s="700">
        <v>1.5649999999999997E-2</v>
      </c>
      <c r="AZ45" s="701">
        <v>0</v>
      </c>
      <c r="BA45" s="691">
        <f t="shared" ref="BA45" si="215">SQRT(BB45^2+BC45^2)*1000/(1.73*BB16)</f>
        <v>0.9237220899920664</v>
      </c>
      <c r="BB45" s="700">
        <v>1.6300000000000002E-2</v>
      </c>
      <c r="BC45" s="701">
        <v>0</v>
      </c>
      <c r="BD45" s="691">
        <f t="shared" ref="BD45" si="216">SQRT(BE45^2+BF45^2)*1000/(1.73*BE16)</f>
        <v>1.3119120480562168</v>
      </c>
      <c r="BE45" s="700">
        <v>2.3149999999999997E-2</v>
      </c>
      <c r="BF45" s="701">
        <v>0</v>
      </c>
      <c r="BG45" s="691">
        <f t="shared" ref="BG45" si="217">SQRT(BH45^2+BI45^2)*1000/(1.73*BH16)</f>
        <v>1.3119120480562168</v>
      </c>
      <c r="BH45" s="700">
        <v>2.3149999999999997E-2</v>
      </c>
      <c r="BI45" s="701">
        <v>0</v>
      </c>
      <c r="BJ45" s="691">
        <f t="shared" ref="BJ45" si="218">SQRT(BK45^2+BL45^2)*1000/(1.73*BK16)</f>
        <v>1.3090785447126831</v>
      </c>
      <c r="BK45" s="700">
        <v>2.3100000000000002E-2</v>
      </c>
      <c r="BL45" s="701">
        <v>0</v>
      </c>
      <c r="BM45" s="691">
        <f t="shared" ref="BM45" si="219">SQRT(BN45^2+BO45^2)*1000/(1.73*BN16)</f>
        <v>1.3090785447126831</v>
      </c>
      <c r="BN45" s="700">
        <v>2.3100000000000002E-2</v>
      </c>
      <c r="BO45" s="701">
        <v>0</v>
      </c>
      <c r="BP45" s="691">
        <f t="shared" ref="BP45" si="220">SQRT(BQ45^2+BR45^2)*1000/(1.73*BQ16)</f>
        <v>1.2920775246514793</v>
      </c>
      <c r="BQ45" s="700">
        <v>2.2800000000000001E-2</v>
      </c>
      <c r="BR45" s="701">
        <v>0</v>
      </c>
      <c r="BS45" s="691">
        <f t="shared" ref="BS45" si="221">SQRT(BT45^2+BU45^2)*1000/(1.73*BT16)</f>
        <v>1.2835770146208774</v>
      </c>
      <c r="BT45" s="700">
        <v>2.265E-2</v>
      </c>
      <c r="BU45" s="701">
        <v>0</v>
      </c>
      <c r="BV45" s="691">
        <f t="shared" ref="BV45" si="222">SQRT(BW45^2+BX45^2)*1000/(1.73*BW16)</f>
        <v>1.2864105179644114</v>
      </c>
      <c r="BW45" s="700">
        <v>2.2699999999999998E-2</v>
      </c>
      <c r="BX45" s="701">
        <v>0</v>
      </c>
      <c r="BY45" s="691">
        <f t="shared" ref="BY45" si="223">SQRT(BZ45^2+CA45^2)*1000/(1.73*BZ16)</f>
        <v>1.2807435112773435</v>
      </c>
      <c r="BZ45" s="700">
        <v>2.2600000000000002E-2</v>
      </c>
      <c r="CA45" s="701">
        <v>0</v>
      </c>
    </row>
    <row r="46" spans="1:79">
      <c r="A46" s="418">
        <v>2</v>
      </c>
      <c r="B46" s="464" t="s">
        <v>87</v>
      </c>
      <c r="C46" s="458"/>
      <c r="D46" s="459"/>
      <c r="E46" s="460"/>
      <c r="F46" s="461"/>
      <c r="G46" s="697"/>
      <c r="H46" s="692">
        <f>SQRT(I46^2+J46^2)*1000/(1.73*I24)</f>
        <v>31.929581333138401</v>
      </c>
      <c r="I46" s="702">
        <v>0.56220000000000003</v>
      </c>
      <c r="J46" s="703">
        <v>3.7200000000000004E-2</v>
      </c>
      <c r="K46" s="692">
        <f t="shared" ref="K46" si="224">SQRT(L46^2+M46^2)*1000/(1.73*L24)</f>
        <v>32.020111317926791</v>
      </c>
      <c r="L46" s="702">
        <v>0.56370000000000009</v>
      </c>
      <c r="M46" s="703">
        <v>3.8700000000000005E-2</v>
      </c>
      <c r="N46" s="692">
        <f t="shared" ref="N46" si="225">SQRT(O46^2+P46^2)*1000/(1.73*O24)</f>
        <v>32.559492373942255</v>
      </c>
      <c r="O46" s="702">
        <v>0.57329999999999992</v>
      </c>
      <c r="P46" s="703">
        <v>3.78E-2</v>
      </c>
      <c r="Q46" s="692">
        <f t="shared" ref="Q46" si="226">SQRT(R46^2+S46^2)*1000/(1.73*R24)</f>
        <v>33.929781261634261</v>
      </c>
      <c r="R46" s="702">
        <v>0.59670000000000001</v>
      </c>
      <c r="S46" s="703">
        <v>4.9200000000000001E-2</v>
      </c>
      <c r="T46" s="692">
        <f t="shared" ref="T46" si="227">SQRT(U46^2+V46^2)*1000/(1.73*U24)</f>
        <v>35.800515367994876</v>
      </c>
      <c r="U46" s="702">
        <v>0.63</v>
      </c>
      <c r="V46" s="703">
        <v>4.6799999999999994E-2</v>
      </c>
      <c r="W46" s="692">
        <f t="shared" ref="W46" si="228">SQRT(X46^2+Y46^2)*1000/(1.73*X24)</f>
        <v>39.26804697193932</v>
      </c>
      <c r="X46" s="702">
        <v>0.6915</v>
      </c>
      <c r="Y46" s="703">
        <v>4.4400000000000009E-2</v>
      </c>
      <c r="Z46" s="692">
        <f t="shared" ref="Z46" si="229">SQRT(AA46^2+AB46^2)*1000/(1.73*AA24)</f>
        <v>39.716438797841256</v>
      </c>
      <c r="AA46" s="702">
        <v>0.69899999999999995</v>
      </c>
      <c r="AB46" s="703">
        <v>5.0700000000000002E-2</v>
      </c>
      <c r="AC46" s="692">
        <f t="shared" ref="AC46" si="230">SQRT(AD46^2+AE46^2)*1000/(1.73*AD24)</f>
        <v>39.398025381236266</v>
      </c>
      <c r="AD46" s="702">
        <v>0.69329999999999992</v>
      </c>
      <c r="AE46" s="703">
        <v>5.16E-2</v>
      </c>
      <c r="AF46" s="692">
        <f t="shared" ref="AF46" si="231">SQRT(AG46^2+AH46^2)*1000/(1.73*AG24)</f>
        <v>40.901164868644692</v>
      </c>
      <c r="AG46" s="702">
        <v>0.71879999999999999</v>
      </c>
      <c r="AH46" s="703">
        <v>6.5099999999999991E-2</v>
      </c>
      <c r="AI46" s="692">
        <f t="shared" ref="AI46" si="232">SQRT(AJ46^2+AK46^2)*1000/(1.73*AJ24)</f>
        <v>40.576395519286855</v>
      </c>
      <c r="AJ46" s="702">
        <v>0.71309999999999996</v>
      </c>
      <c r="AK46" s="703">
        <v>6.4500000000000002E-2</v>
      </c>
      <c r="AL46" s="692">
        <f t="shared" ref="AL46" si="233">SQRT(AM46^2+AN46^2)*1000/(1.73*AM24)</f>
        <v>39.203637120638284</v>
      </c>
      <c r="AM46" s="702">
        <v>0.68970000000000009</v>
      </c>
      <c r="AN46" s="703">
        <v>5.3700000000000005E-2</v>
      </c>
      <c r="AO46" s="692">
        <f t="shared" ref="AO46" si="234">SQRT(AP46^2+AQ46^2)*1000/(1.73*AP24)</f>
        <v>36.314194769285663</v>
      </c>
      <c r="AP46" s="702">
        <v>0.63900000000000001</v>
      </c>
      <c r="AQ46" s="703">
        <v>4.8000000000000001E-2</v>
      </c>
      <c r="AR46" s="692">
        <f t="shared" ref="AR46" si="235">SQRT(AS46^2+AT46^2)*1000/(1.73*AS24)</f>
        <v>37.32063133882702</v>
      </c>
      <c r="AS46" s="702">
        <v>0.65700000000000003</v>
      </c>
      <c r="AT46" s="703">
        <v>4.53E-2</v>
      </c>
      <c r="AU46" s="692">
        <f t="shared" ref="AU46" si="236">SQRT(AV46^2+AW46^2)*1000/(1.73*AV24)</f>
        <v>40.709545147075382</v>
      </c>
      <c r="AV46" s="702">
        <v>0.71579999999999999</v>
      </c>
      <c r="AW46" s="703">
        <v>6.0599999999999994E-2</v>
      </c>
      <c r="AX46" s="692">
        <f t="shared" ref="AX46" si="237">SQRT(AY46^2+AZ46^2)*1000/(1.73*AY24)</f>
        <v>41.827664626715453</v>
      </c>
      <c r="AY46" s="702">
        <v>0.73620000000000008</v>
      </c>
      <c r="AZ46" s="703">
        <v>5.28E-2</v>
      </c>
      <c r="BA46" s="692">
        <f t="shared" ref="BA46" si="238">SQRT(BB46^2+BC46^2)*1000/(1.73*BB24)</f>
        <v>40.043267346942486</v>
      </c>
      <c r="BB46" s="702">
        <v>0.70529999999999993</v>
      </c>
      <c r="BC46" s="703">
        <v>4.2900000000000008E-2</v>
      </c>
      <c r="BD46" s="692">
        <f t="shared" ref="BD46" si="239">SQRT(BE46^2+BF46^2)*1000/(1.73*BE24)</f>
        <v>40.825166519029139</v>
      </c>
      <c r="BE46" s="702">
        <v>0.71879999999999999</v>
      </c>
      <c r="BF46" s="703">
        <v>4.8000000000000001E-2</v>
      </c>
      <c r="BG46" s="692">
        <f t="shared" ref="BG46" si="240">SQRT(BH46^2+BI46^2)*1000/(1.73*BH24)</f>
        <v>42.630328157815299</v>
      </c>
      <c r="BH46" s="702">
        <v>0.75</v>
      </c>
      <c r="BI46" s="703">
        <v>5.8200000000000002E-2</v>
      </c>
      <c r="BJ46" s="692">
        <f t="shared" ref="BJ46" si="241">SQRT(BK46^2+BL46^2)*1000/(1.73*BK24)</f>
        <v>42.509054245629514</v>
      </c>
      <c r="BK46" s="702">
        <v>0.74790000000000012</v>
      </c>
      <c r="BL46" s="703">
        <v>5.7599999999999991E-2</v>
      </c>
      <c r="BM46" s="692">
        <f t="shared" ref="BM46" si="242">SQRT(BN46^2+BO46^2)*1000/(1.73*BN24)</f>
        <v>41.865256127853314</v>
      </c>
      <c r="BN46" s="702">
        <v>0.7367999999999999</v>
      </c>
      <c r="BO46" s="703">
        <v>5.3700000000000005E-2</v>
      </c>
      <c r="BP46" s="692">
        <f t="shared" ref="BP46" si="243">SQRT(BQ46^2+BR46^2)*1000/(1.73*BQ24)</f>
        <v>39.485391563524921</v>
      </c>
      <c r="BQ46" s="702">
        <v>0.69540000000000002</v>
      </c>
      <c r="BR46" s="703">
        <v>4.3499999999999997E-2</v>
      </c>
      <c r="BS46" s="692">
        <f t="shared" ref="BS46" si="244">SQRT(BT46^2+BU46^2)*1000/(1.73*BT24)</f>
        <v>37.544692572962617</v>
      </c>
      <c r="BT46" s="702">
        <v>0.66120000000000001</v>
      </c>
      <c r="BU46" s="703">
        <v>4.1700000000000001E-2</v>
      </c>
      <c r="BV46" s="692">
        <f t="shared" ref="BV46" si="245">SQRT(BW46^2+BX46^2)*1000/(1.73*BW24)</f>
        <v>37.067405562842488</v>
      </c>
      <c r="BW46" s="702">
        <v>0.65249999999999997</v>
      </c>
      <c r="BX46" s="703">
        <v>4.5599999999999995E-2</v>
      </c>
      <c r="BY46" s="692">
        <f t="shared" ref="BY46" si="246">SQRT(BZ46^2+CA46^2)*1000/(1.73*BZ24)</f>
        <v>36.500873330019566</v>
      </c>
      <c r="BZ46" s="702">
        <v>0.64200000000000002</v>
      </c>
      <c r="CA46" s="703">
        <v>5.1900000000000009E-2</v>
      </c>
    </row>
    <row r="47" spans="1:79" ht="17.25" customHeight="1">
      <c r="A47" s="456">
        <v>3</v>
      </c>
      <c r="B47" s="495" t="s">
        <v>88</v>
      </c>
      <c r="C47" s="494"/>
      <c r="D47" s="496"/>
      <c r="E47" s="460"/>
      <c r="F47" s="497"/>
      <c r="G47" s="696"/>
      <c r="H47" s="708">
        <f>SQRT(I47^2+J47^2)*1000/(1.73*I16)</f>
        <v>0</v>
      </c>
      <c r="I47" s="704">
        <v>0</v>
      </c>
      <c r="J47" s="705">
        <v>0</v>
      </c>
      <c r="K47" s="708">
        <f t="shared" ref="K47" si="247">SQRT(L47^2+M47^2)*1000/(1.73*L16)</f>
        <v>0</v>
      </c>
      <c r="L47" s="704">
        <v>0</v>
      </c>
      <c r="M47" s="705">
        <v>0</v>
      </c>
      <c r="N47" s="708">
        <f t="shared" ref="N47" si="248">SQRT(O47^2+P47^2)*1000/(1.73*O16)</f>
        <v>0</v>
      </c>
      <c r="O47" s="704">
        <v>0</v>
      </c>
      <c r="P47" s="705">
        <v>0</v>
      </c>
      <c r="Q47" s="708">
        <f t="shared" ref="Q47" si="249">SQRT(R47^2+S47^2)*1000/(1.73*R16)</f>
        <v>0</v>
      </c>
      <c r="R47" s="704">
        <v>0</v>
      </c>
      <c r="S47" s="705">
        <v>0</v>
      </c>
      <c r="T47" s="708">
        <f t="shared" ref="T47" si="250">SQRT(U47^2+V47^2)*1000/(1.73*U16)</f>
        <v>0</v>
      </c>
      <c r="U47" s="704">
        <v>0</v>
      </c>
      <c r="V47" s="705">
        <v>0</v>
      </c>
      <c r="W47" s="708">
        <f t="shared" ref="W47" si="251">SQRT(X47^2+Y47^2)*1000/(1.73*X16)</f>
        <v>0</v>
      </c>
      <c r="X47" s="704">
        <v>0</v>
      </c>
      <c r="Y47" s="705">
        <v>0</v>
      </c>
      <c r="Z47" s="708">
        <f t="shared" ref="Z47" si="252">SQRT(AA47^2+AB47^2)*1000/(1.73*AA16)</f>
        <v>0</v>
      </c>
      <c r="AA47" s="704">
        <v>0</v>
      </c>
      <c r="AB47" s="705">
        <v>0</v>
      </c>
      <c r="AC47" s="708">
        <f t="shared" ref="AC47" si="253">SQRT(AD47^2+AE47^2)*1000/(1.73*AD16)</f>
        <v>0</v>
      </c>
      <c r="AD47" s="704">
        <v>0</v>
      </c>
      <c r="AE47" s="705">
        <v>0</v>
      </c>
      <c r="AF47" s="708">
        <f t="shared" ref="AF47" si="254">SQRT(AG47^2+AH47^2)*1000/(1.73*AG16)</f>
        <v>0</v>
      </c>
      <c r="AG47" s="704">
        <v>0</v>
      </c>
      <c r="AH47" s="705">
        <v>0</v>
      </c>
      <c r="AI47" s="708">
        <f t="shared" ref="AI47" si="255">SQRT(AJ47^2+AK47^2)*1000/(1.73*AJ16)</f>
        <v>0</v>
      </c>
      <c r="AJ47" s="704">
        <v>0</v>
      </c>
      <c r="AK47" s="705">
        <v>0</v>
      </c>
      <c r="AL47" s="708">
        <f t="shared" ref="AL47" si="256">SQRT(AM47^2+AN47^2)*1000/(1.73*AM16)</f>
        <v>0</v>
      </c>
      <c r="AM47" s="704">
        <v>0</v>
      </c>
      <c r="AN47" s="705">
        <v>0</v>
      </c>
      <c r="AO47" s="708">
        <f t="shared" ref="AO47" si="257">SQRT(AP47^2+AQ47^2)*1000/(1.73*AP16)</f>
        <v>0</v>
      </c>
      <c r="AP47" s="704">
        <v>0</v>
      </c>
      <c r="AQ47" s="705">
        <v>0</v>
      </c>
      <c r="AR47" s="708">
        <f t="shared" ref="AR47" si="258">SQRT(AS47^2+AT47^2)*1000/(1.73*AS16)</f>
        <v>0</v>
      </c>
      <c r="AS47" s="704">
        <v>0</v>
      </c>
      <c r="AT47" s="705">
        <v>0</v>
      </c>
      <c r="AU47" s="708">
        <f t="shared" ref="AU47" si="259">SQRT(AV47^2+AW47^2)*1000/(1.73*AV16)</f>
        <v>0</v>
      </c>
      <c r="AV47" s="704">
        <v>0</v>
      </c>
      <c r="AW47" s="705">
        <v>0</v>
      </c>
      <c r="AX47" s="708">
        <f t="shared" ref="AX47" si="260">SQRT(AY47^2+AZ47^2)*1000/(1.73*AY16)</f>
        <v>0</v>
      </c>
      <c r="AY47" s="704">
        <v>0</v>
      </c>
      <c r="AZ47" s="705">
        <v>0</v>
      </c>
      <c r="BA47" s="708">
        <f t="shared" ref="BA47" si="261">SQRT(BB47^2+BC47^2)*1000/(1.73*BB16)</f>
        <v>0</v>
      </c>
      <c r="BB47" s="704">
        <v>0</v>
      </c>
      <c r="BC47" s="705">
        <v>0</v>
      </c>
      <c r="BD47" s="708">
        <f t="shared" ref="BD47" si="262">SQRT(BE47^2+BF47^2)*1000/(1.73*BE16)</f>
        <v>0</v>
      </c>
      <c r="BE47" s="704">
        <v>0</v>
      </c>
      <c r="BF47" s="705">
        <v>0</v>
      </c>
      <c r="BG47" s="708">
        <f t="shared" ref="BG47" si="263">SQRT(BH47^2+BI47^2)*1000/(1.73*BH16)</f>
        <v>0</v>
      </c>
      <c r="BH47" s="704">
        <v>0</v>
      </c>
      <c r="BI47" s="705">
        <v>0</v>
      </c>
      <c r="BJ47" s="708">
        <f t="shared" ref="BJ47" si="264">SQRT(BK47^2+BL47^2)*1000/(1.73*BK16)</f>
        <v>0</v>
      </c>
      <c r="BK47" s="704">
        <v>0</v>
      </c>
      <c r="BL47" s="705">
        <v>0</v>
      </c>
      <c r="BM47" s="708">
        <f t="shared" ref="BM47" si="265">SQRT(BN47^2+BO47^2)*1000/(1.73*BN16)</f>
        <v>0</v>
      </c>
      <c r="BN47" s="704">
        <v>0</v>
      </c>
      <c r="BO47" s="705">
        <v>0</v>
      </c>
      <c r="BP47" s="708">
        <f t="shared" ref="BP47" si="266">SQRT(BQ47^2+BR47^2)*1000/(1.73*BQ16)</f>
        <v>0</v>
      </c>
      <c r="BQ47" s="704">
        <v>0</v>
      </c>
      <c r="BR47" s="705">
        <v>0</v>
      </c>
      <c r="BS47" s="708">
        <f t="shared" ref="BS47" si="267">SQRT(BT47^2+BU47^2)*1000/(1.73*BT16)</f>
        <v>0</v>
      </c>
      <c r="BT47" s="704">
        <v>0</v>
      </c>
      <c r="BU47" s="705">
        <v>0</v>
      </c>
      <c r="BV47" s="708">
        <f t="shared" ref="BV47" si="268">SQRT(BW47^2+BX47^2)*1000/(1.73*BW16)</f>
        <v>0</v>
      </c>
      <c r="BW47" s="704">
        <v>0</v>
      </c>
      <c r="BX47" s="705">
        <v>0</v>
      </c>
      <c r="BY47" s="708">
        <f t="shared" ref="BY47" si="269">SQRT(BZ47^2+CA47^2)*1000/(1.73*BZ16)</f>
        <v>0</v>
      </c>
      <c r="BZ47" s="704">
        <v>0</v>
      </c>
      <c r="CA47" s="705">
        <v>0</v>
      </c>
    </row>
    <row r="48" spans="1:79" ht="12.75" customHeight="1">
      <c r="A48" s="498">
        <v>4</v>
      </c>
      <c r="B48" s="495" t="s">
        <v>89</v>
      </c>
      <c r="C48" s="494"/>
      <c r="D48" s="496"/>
      <c r="E48" s="460"/>
      <c r="F48" s="497"/>
      <c r="G48" s="696"/>
      <c r="H48" s="709">
        <f>SQRT(I48^2+J48^2)*1000/(1.73*I24)</f>
        <v>0</v>
      </c>
      <c r="I48" s="706">
        <v>0</v>
      </c>
      <c r="J48" s="707">
        <v>0</v>
      </c>
      <c r="K48" s="709">
        <f t="shared" ref="K48" si="270">SQRT(L48^2+M48^2)*1000/(1.73*L24)</f>
        <v>0</v>
      </c>
      <c r="L48" s="706">
        <v>0</v>
      </c>
      <c r="M48" s="707">
        <v>0</v>
      </c>
      <c r="N48" s="709">
        <f t="shared" ref="N48" si="271">SQRT(O48^2+P48^2)*1000/(1.73*O24)</f>
        <v>0</v>
      </c>
      <c r="O48" s="706">
        <v>0</v>
      </c>
      <c r="P48" s="707">
        <v>0</v>
      </c>
      <c r="Q48" s="709">
        <f t="shared" ref="Q48" si="272">SQRT(R48^2+S48^2)*1000/(1.73*R24)</f>
        <v>0</v>
      </c>
      <c r="R48" s="706">
        <v>0</v>
      </c>
      <c r="S48" s="707">
        <v>0</v>
      </c>
      <c r="T48" s="709">
        <f t="shared" ref="T48" si="273">SQRT(U48^2+V48^2)*1000/(1.73*U24)</f>
        <v>0</v>
      </c>
      <c r="U48" s="706">
        <v>0</v>
      </c>
      <c r="V48" s="707">
        <v>0</v>
      </c>
      <c r="W48" s="709">
        <f t="shared" ref="W48" si="274">SQRT(X48^2+Y48^2)*1000/(1.73*X24)</f>
        <v>0</v>
      </c>
      <c r="X48" s="706">
        <v>0</v>
      </c>
      <c r="Y48" s="707">
        <v>0</v>
      </c>
      <c r="Z48" s="709">
        <f t="shared" ref="Z48" si="275">SQRT(AA48^2+AB48^2)*1000/(1.73*AA24)</f>
        <v>0</v>
      </c>
      <c r="AA48" s="706">
        <v>0</v>
      </c>
      <c r="AB48" s="707">
        <v>0</v>
      </c>
      <c r="AC48" s="709">
        <f t="shared" ref="AC48" si="276">SQRT(AD48^2+AE48^2)*1000/(1.73*AD24)</f>
        <v>0</v>
      </c>
      <c r="AD48" s="706">
        <v>0</v>
      </c>
      <c r="AE48" s="707">
        <v>0</v>
      </c>
      <c r="AF48" s="709">
        <f t="shared" ref="AF48" si="277">SQRT(AG48^2+AH48^2)*1000/(1.73*AG24)</f>
        <v>0</v>
      </c>
      <c r="AG48" s="706">
        <v>0</v>
      </c>
      <c r="AH48" s="707">
        <v>0</v>
      </c>
      <c r="AI48" s="709">
        <f t="shared" ref="AI48" si="278">SQRT(AJ48^2+AK48^2)*1000/(1.73*AJ24)</f>
        <v>0</v>
      </c>
      <c r="AJ48" s="706">
        <v>0</v>
      </c>
      <c r="AK48" s="707">
        <v>0</v>
      </c>
      <c r="AL48" s="709">
        <f t="shared" ref="AL48" si="279">SQRT(AM48^2+AN48^2)*1000/(1.73*AM24)</f>
        <v>0</v>
      </c>
      <c r="AM48" s="706">
        <v>0</v>
      </c>
      <c r="AN48" s="707">
        <v>0</v>
      </c>
      <c r="AO48" s="709">
        <f t="shared" ref="AO48" si="280">SQRT(AP48^2+AQ48^2)*1000/(1.73*AP24)</f>
        <v>0</v>
      </c>
      <c r="AP48" s="706">
        <v>0</v>
      </c>
      <c r="AQ48" s="707">
        <v>0</v>
      </c>
      <c r="AR48" s="709">
        <f t="shared" ref="AR48" si="281">SQRT(AS48^2+AT48^2)*1000/(1.73*AS24)</f>
        <v>0</v>
      </c>
      <c r="AS48" s="706">
        <v>0</v>
      </c>
      <c r="AT48" s="707">
        <v>0</v>
      </c>
      <c r="AU48" s="709">
        <f t="shared" ref="AU48" si="282">SQRT(AV48^2+AW48^2)*1000/(1.73*AV24)</f>
        <v>0</v>
      </c>
      <c r="AV48" s="706">
        <v>0</v>
      </c>
      <c r="AW48" s="707">
        <v>0</v>
      </c>
      <c r="AX48" s="709">
        <f t="shared" ref="AX48" si="283">SQRT(AY48^2+AZ48^2)*1000/(1.73*AY24)</f>
        <v>0</v>
      </c>
      <c r="AY48" s="706">
        <v>0</v>
      </c>
      <c r="AZ48" s="707">
        <v>0</v>
      </c>
      <c r="BA48" s="709">
        <f t="shared" ref="BA48" si="284">SQRT(BB48^2+BC48^2)*1000/(1.73*BB24)</f>
        <v>0</v>
      </c>
      <c r="BB48" s="706">
        <v>0</v>
      </c>
      <c r="BC48" s="707">
        <v>0</v>
      </c>
      <c r="BD48" s="709">
        <f t="shared" ref="BD48" si="285">SQRT(BE48^2+BF48^2)*1000/(1.73*BE24)</f>
        <v>0</v>
      </c>
      <c r="BE48" s="706">
        <v>0</v>
      </c>
      <c r="BF48" s="707">
        <v>0</v>
      </c>
      <c r="BG48" s="709">
        <f t="shared" ref="BG48" si="286">SQRT(BH48^2+BI48^2)*1000/(1.73*BH24)</f>
        <v>0</v>
      </c>
      <c r="BH48" s="706">
        <v>0</v>
      </c>
      <c r="BI48" s="707">
        <v>0</v>
      </c>
      <c r="BJ48" s="709">
        <f t="shared" ref="BJ48" si="287">SQRT(BK48^2+BL48^2)*1000/(1.73*BK24)</f>
        <v>0</v>
      </c>
      <c r="BK48" s="706">
        <v>0</v>
      </c>
      <c r="BL48" s="707">
        <v>0</v>
      </c>
      <c r="BM48" s="709">
        <f t="shared" ref="BM48" si="288">SQRT(BN48^2+BO48^2)*1000/(1.73*BN24)</f>
        <v>0</v>
      </c>
      <c r="BN48" s="706">
        <v>0</v>
      </c>
      <c r="BO48" s="707">
        <v>0</v>
      </c>
      <c r="BP48" s="709">
        <f t="shared" ref="BP48" si="289">SQRT(BQ48^2+BR48^2)*1000/(1.73*BQ24)</f>
        <v>0</v>
      </c>
      <c r="BQ48" s="706">
        <v>0</v>
      </c>
      <c r="BR48" s="707">
        <v>0</v>
      </c>
      <c r="BS48" s="709">
        <f t="shared" ref="BS48" si="290">SQRT(BT48^2+BU48^2)*1000/(1.73*BT24)</f>
        <v>0</v>
      </c>
      <c r="BT48" s="706">
        <v>0</v>
      </c>
      <c r="BU48" s="707">
        <v>0</v>
      </c>
      <c r="BV48" s="709">
        <f t="shared" ref="BV48" si="291">SQRT(BW48^2+BX48^2)*1000/(1.73*BW24)</f>
        <v>0</v>
      </c>
      <c r="BW48" s="706">
        <v>0</v>
      </c>
      <c r="BX48" s="707">
        <v>0</v>
      </c>
      <c r="BY48" s="709">
        <f t="shared" ref="BY48" si="292">SQRT(BZ48^2+CA48^2)*1000/(1.73*BZ24)</f>
        <v>0</v>
      </c>
      <c r="BZ48" s="706">
        <v>0</v>
      </c>
      <c r="CA48" s="707">
        <v>0</v>
      </c>
    </row>
    <row r="49" spans="1:79">
      <c r="A49" s="418">
        <v>5</v>
      </c>
      <c r="B49" s="464" t="s">
        <v>90</v>
      </c>
      <c r="C49" s="458"/>
      <c r="D49" s="459"/>
      <c r="E49" s="460"/>
      <c r="F49" s="461"/>
      <c r="G49" s="697"/>
      <c r="H49" s="709">
        <f>SQRT(I49^2+J49^2)*1000/(1.73*I16)</f>
        <v>1.2607956477388644</v>
      </c>
      <c r="I49" s="706">
        <v>2.2247999999999997E-2</v>
      </c>
      <c r="J49" s="707">
        <v>0</v>
      </c>
      <c r="K49" s="709">
        <f t="shared" ref="K49" si="293">SQRT(L49^2+M49^2)*1000/(1.73*L16)</f>
        <v>1.2621557293437606</v>
      </c>
      <c r="L49" s="706">
        <v>2.2272E-2</v>
      </c>
      <c r="M49" s="707">
        <v>0</v>
      </c>
      <c r="N49" s="709">
        <f t="shared" ref="N49" si="294">SQRT(O49^2+P49^2)*1000/(1.73*O16)</f>
        <v>1.2227133628017683</v>
      </c>
      <c r="O49" s="706">
        <v>2.1576000000000001E-2</v>
      </c>
      <c r="P49" s="707">
        <v>0</v>
      </c>
      <c r="Q49" s="709">
        <f t="shared" ref="Q49" si="295">SQRT(R49^2+S49^2)*1000/(1.73*R16)</f>
        <v>1.2050323019381164</v>
      </c>
      <c r="R49" s="706">
        <v>2.1263999999999998E-2</v>
      </c>
      <c r="S49" s="707">
        <v>0</v>
      </c>
      <c r="T49" s="709">
        <f t="shared" ref="T49" si="296">SQRT(U49^2+V49^2)*1000/(1.73*U16)</f>
        <v>1.2267936076164574</v>
      </c>
      <c r="U49" s="706">
        <v>2.1648000000000004E-2</v>
      </c>
      <c r="V49" s="707">
        <v>0</v>
      </c>
      <c r="W49" s="709">
        <f t="shared" ref="W49" si="297">SQRT(X49^2+Y49^2)*1000/(1.73*X16)</f>
        <v>1.2322339340360424</v>
      </c>
      <c r="X49" s="706">
        <v>2.1743999999999999E-2</v>
      </c>
      <c r="Y49" s="707">
        <v>0</v>
      </c>
      <c r="Z49" s="709">
        <f t="shared" ref="Z49" si="298">SQRT(AA49^2+AB49^2)*1000/(1.73*AA16)</f>
        <v>1.2444746684801091</v>
      </c>
      <c r="AA49" s="706">
        <v>2.196E-2</v>
      </c>
      <c r="AB49" s="707">
        <v>0</v>
      </c>
      <c r="AC49" s="709">
        <f t="shared" ref="AC49" si="299">SQRT(AD49^2+AE49^2)*1000/(1.73*AD16)</f>
        <v>1.2335940156409386</v>
      </c>
      <c r="AD49" s="706">
        <v>2.1767999999999999E-2</v>
      </c>
      <c r="AE49" s="707">
        <v>0</v>
      </c>
      <c r="AF49" s="709">
        <f t="shared" ref="AF49" si="300">SQRT(AG49^2+AH49^2)*1000/(1.73*AG16)</f>
        <v>1.2839170350221014</v>
      </c>
      <c r="AG49" s="706">
        <v>2.2655999999999999E-2</v>
      </c>
      <c r="AH49" s="707">
        <v>0</v>
      </c>
      <c r="AI49" s="709">
        <f t="shared" ref="AI49" si="301">SQRT(AJ49^2+AK49^2)*1000/(1.73*AJ16)</f>
        <v>1.3043182590955458</v>
      </c>
      <c r="AJ49" s="706">
        <v>2.3015999999999998E-2</v>
      </c>
      <c r="AK49" s="707">
        <v>0</v>
      </c>
      <c r="AL49" s="709">
        <f t="shared" ref="AL49" si="302">SQRT(AM49^2+AN49^2)*1000/(1.73*AM16)</f>
        <v>1.327439646378783</v>
      </c>
      <c r="AM49" s="706">
        <v>2.3424E-2</v>
      </c>
      <c r="AN49" s="707">
        <v>0</v>
      </c>
      <c r="AO49" s="709">
        <f t="shared" ref="AO49" si="303">SQRT(AP49^2+AQ49^2)*1000/(1.73*AP16)</f>
        <v>1.379122747364842</v>
      </c>
      <c r="AP49" s="706">
        <v>2.4336E-2</v>
      </c>
      <c r="AQ49" s="707">
        <v>0</v>
      </c>
      <c r="AR49" s="709">
        <f t="shared" ref="AR49" si="304">SQRT(AS49^2+AT49^2)*1000/(1.73*AS16)</f>
        <v>1.4076844610676642</v>
      </c>
      <c r="AS49" s="706">
        <v>2.4840000000000001E-2</v>
      </c>
      <c r="AT49" s="707">
        <v>0</v>
      </c>
      <c r="AU49" s="709">
        <f t="shared" ref="AU49" si="305">SQRT(AV49^2+AW49^2)*1000/(1.73*AV16)</f>
        <v>1.5056103366201974</v>
      </c>
      <c r="AV49" s="706">
        <v>2.6567999999999998E-2</v>
      </c>
      <c r="AW49" s="707">
        <v>0</v>
      </c>
      <c r="AX49" s="709">
        <f t="shared" ref="AX49" si="306">SQRT(AY49^2+AZ49^2)*1000/(1.73*AY16)</f>
        <v>1.4974498469908197</v>
      </c>
      <c r="AY49" s="706">
        <v>2.6424E-2</v>
      </c>
      <c r="AZ49" s="707">
        <v>0</v>
      </c>
      <c r="BA49" s="709">
        <f t="shared" ref="BA49" si="307">SQRT(BB49^2+BC49^2)*1000/(1.73*BB16)</f>
        <v>1.5069704182250936</v>
      </c>
      <c r="BB49" s="706">
        <v>2.6591999999999998E-2</v>
      </c>
      <c r="BC49" s="707">
        <v>0</v>
      </c>
      <c r="BD49" s="709">
        <f t="shared" ref="BD49" si="308">SQRT(BE49^2+BF49^2)*1000/(1.73*BE16)</f>
        <v>1.526011560693642</v>
      </c>
      <c r="BE49" s="706">
        <v>2.6928000000000001E-2</v>
      </c>
      <c r="BF49" s="707">
        <v>0</v>
      </c>
      <c r="BG49" s="709">
        <f t="shared" ref="BG49" si="309">SQRT(BH49^2+BI49^2)*1000/(1.73*BH16)</f>
        <v>1.5382522951377084</v>
      </c>
      <c r="BH49" s="706">
        <v>2.7143999999999998E-2</v>
      </c>
      <c r="BI49" s="707">
        <v>0</v>
      </c>
      <c r="BJ49" s="709">
        <f t="shared" ref="BJ49" si="310">SQRT(BK49^2+BL49^2)*1000/(1.73*BK16)</f>
        <v>1.5436926215572937</v>
      </c>
      <c r="BK49" s="706">
        <v>2.724E-2</v>
      </c>
      <c r="BL49" s="707">
        <v>0</v>
      </c>
      <c r="BM49" s="709">
        <f t="shared" ref="BM49" si="311">SQRT(BN49^2+BO49^2)*1000/(1.73*BN16)</f>
        <v>1.5477728663719825</v>
      </c>
      <c r="BN49" s="706">
        <v>2.7311999999999999E-2</v>
      </c>
      <c r="BO49" s="707">
        <v>0</v>
      </c>
      <c r="BP49" s="709">
        <f t="shared" ref="BP49" si="312">SQRT(BQ49^2+BR49^2)*1000/(1.73*BQ16)</f>
        <v>1.5532131927915678</v>
      </c>
      <c r="BQ49" s="706">
        <v>2.7408000000000002E-2</v>
      </c>
      <c r="BR49" s="707">
        <v>0</v>
      </c>
      <c r="BS49" s="709">
        <f t="shared" ref="BS49" si="313">SQRT(BT49^2+BU49^2)*1000/(1.73*BT16)</f>
        <v>1.628017681060864</v>
      </c>
      <c r="BT49" s="706">
        <v>2.8728E-2</v>
      </c>
      <c r="BU49" s="707">
        <v>0</v>
      </c>
      <c r="BV49" s="709">
        <f t="shared" ref="BV49" si="314">SQRT(BW49^2+BX49^2)*1000/(1.73*BW16)</f>
        <v>1.5817749064943898</v>
      </c>
      <c r="BW49" s="706">
        <v>2.7911999999999999E-2</v>
      </c>
      <c r="BX49" s="707">
        <v>0</v>
      </c>
      <c r="BY49" s="709">
        <f t="shared" ref="BY49" si="315">SQRT(BZ49^2+CA49^2)*1000/(1.73*BZ16)</f>
        <v>1.5858551513090788</v>
      </c>
      <c r="BZ49" s="706">
        <v>2.7984000000000002E-2</v>
      </c>
      <c r="CA49" s="707">
        <v>0</v>
      </c>
    </row>
    <row r="50" spans="1:79" ht="13.8" thickBot="1">
      <c r="A50" s="465">
        <v>6</v>
      </c>
      <c r="B50" s="466" t="s">
        <v>91</v>
      </c>
      <c r="C50" s="467"/>
      <c r="D50" s="468"/>
      <c r="E50" s="469"/>
      <c r="F50" s="470"/>
      <c r="G50" s="699"/>
      <c r="H50" s="693">
        <f>SQRT(I50^2+J50^2)*1000/(1.73*I24)</f>
        <v>0.14199668832248286</v>
      </c>
      <c r="I50" s="694">
        <v>7.1999999999999994E-4</v>
      </c>
      <c r="J50" s="695">
        <v>2.3999999999999998E-3</v>
      </c>
      <c r="K50" s="693">
        <f t="shared" ref="K50" si="316">SQRT(L50^2+M50^2)*1000/(1.73*L24)</f>
        <v>0.14799287870776412</v>
      </c>
      <c r="L50" s="694">
        <v>7.6800000000000002E-4</v>
      </c>
      <c r="M50" s="695">
        <v>2.496E-3</v>
      </c>
      <c r="N50" s="693">
        <f t="shared" ref="N50" si="317">SQRT(O50^2+P50^2)*1000/(1.73*O24)</f>
        <v>0.1489025391191153</v>
      </c>
      <c r="O50" s="694">
        <v>7.4399999999999998E-4</v>
      </c>
      <c r="P50" s="695">
        <v>2.5200000000000001E-3</v>
      </c>
      <c r="Q50" s="693">
        <f t="shared" ref="Q50" si="318">SQRT(R50^2+S50^2)*1000/(1.73*R24)</f>
        <v>0.14365449495013558</v>
      </c>
      <c r="R50" s="694">
        <v>8.160000000000001E-4</v>
      </c>
      <c r="S50" s="695">
        <v>2.4000000000000002E-3</v>
      </c>
      <c r="T50" s="693">
        <f t="shared" ref="T50" si="319">SQRT(U50^2+V50^2)*1000/(1.73*U24)</f>
        <v>0.14946671855489971</v>
      </c>
      <c r="U50" s="694">
        <v>6.9600000000000011E-4</v>
      </c>
      <c r="V50" s="695">
        <v>2.5440000000000003E-3</v>
      </c>
      <c r="W50" s="693">
        <f t="shared" ref="W50" si="320">SQRT(X50^2+Y50^2)*1000/(1.73*X24)</f>
        <v>0.14969550216533814</v>
      </c>
      <c r="X50" s="694">
        <v>7.9200000000000006E-4</v>
      </c>
      <c r="Y50" s="695">
        <v>2.5200000000000001E-3</v>
      </c>
      <c r="Z50" s="693">
        <f t="shared" ref="Z50" si="321">SQRT(AA50^2+AB50^2)*1000/(1.73*AA24)</f>
        <v>0.17320627223494969</v>
      </c>
      <c r="AA50" s="694">
        <v>7.9200000000000006E-4</v>
      </c>
      <c r="AB50" s="695">
        <v>2.9519999999999998E-3</v>
      </c>
      <c r="AC50" s="693">
        <f t="shared" ref="AC50" si="322">SQRT(AD50^2+AE50^2)*1000/(1.73*AD24)</f>
        <v>0.16349289738417283</v>
      </c>
      <c r="AD50" s="694">
        <v>8.4000000000000003E-4</v>
      </c>
      <c r="AE50" s="695">
        <v>2.7599999999999999E-3</v>
      </c>
      <c r="AF50" s="693">
        <f t="shared" ref="AF50" si="323">SQRT(AG50^2+AH50^2)*1000/(1.73*AG24)</f>
        <v>0.13789912933708617</v>
      </c>
      <c r="AG50" s="694">
        <v>6.2399999999999999E-4</v>
      </c>
      <c r="AH50" s="695">
        <v>2.3519999999999999E-3</v>
      </c>
      <c r="AI50" s="693">
        <f t="shared" ref="AI50" si="324">SQRT(AJ50^2+AK50^2)*1000/(1.73*AJ24)</f>
        <v>0.11389820670000322</v>
      </c>
      <c r="AJ50" s="694">
        <v>4.0800000000000005E-4</v>
      </c>
      <c r="AK50" s="695">
        <v>1.9680000000000001E-3</v>
      </c>
      <c r="AL50" s="693">
        <f t="shared" ref="AL50" si="325">SQRT(AM50^2+AN50^2)*1000/(1.73*AM24)</f>
        <v>0.11070262221081067</v>
      </c>
      <c r="AM50" s="694">
        <v>3.6000000000000002E-4</v>
      </c>
      <c r="AN50" s="695">
        <v>1.92E-3</v>
      </c>
      <c r="AO50" s="693">
        <f t="shared" ref="AO50" si="326">SQRT(AP50^2+AQ50^2)*1000/(1.73*AP24)</f>
        <v>0.11180003159503343</v>
      </c>
      <c r="AP50" s="694">
        <v>3.3600000000000004E-4</v>
      </c>
      <c r="AQ50" s="695">
        <v>1.944E-3</v>
      </c>
      <c r="AR50" s="693">
        <f t="shared" ref="AR50" si="327">SQRT(AS50^2+AT50^2)*1000/(1.73*AS24)</f>
        <v>0.10848302809988042</v>
      </c>
      <c r="AS50" s="694">
        <v>2.6400000000000002E-4</v>
      </c>
      <c r="AT50" s="695">
        <v>1.8960000000000001E-3</v>
      </c>
      <c r="AU50" s="693">
        <f t="shared" ref="AU50" si="328">SQRT(AV50^2+AW50^2)*1000/(1.73*AV24)</f>
        <v>0.1550552681136268</v>
      </c>
      <c r="AV50" s="694">
        <v>6.2399999999999999E-4</v>
      </c>
      <c r="AW50" s="695">
        <v>2.6640000000000001E-3</v>
      </c>
      <c r="AX50" s="693">
        <f t="shared" ref="AX50" si="329">SQRT(AY50^2+AZ50^2)*1000/(1.73*AY24)</f>
        <v>0.12141347245955424</v>
      </c>
      <c r="AY50" s="694">
        <v>3.6000000000000002E-4</v>
      </c>
      <c r="AZ50" s="695">
        <v>2.1120000000000002E-3</v>
      </c>
      <c r="BA50" s="693">
        <f t="shared" ref="BA50" si="330">SQRT(BB50^2+BC50^2)*1000/(1.73*BB24)</f>
        <v>0.12457189298921884</v>
      </c>
      <c r="BB50" s="694">
        <v>4.0800000000000005E-4</v>
      </c>
      <c r="BC50" s="695">
        <v>2.16E-3</v>
      </c>
      <c r="BD50" s="693">
        <f t="shared" ref="BD50" si="331">SQRT(BE50^2+BF50^2)*1000/(1.73*BE24)</f>
        <v>0.15607788295901756</v>
      </c>
      <c r="BE50" s="694">
        <v>6.0000000000000006E-4</v>
      </c>
      <c r="BF50" s="695">
        <v>2.6879999999999999E-3</v>
      </c>
      <c r="BG50" s="693">
        <f t="shared" ref="BG50" si="332">SQRT(BH50^2+BI50^2)*1000/(1.73*BH24)</f>
        <v>0.15873381832584546</v>
      </c>
      <c r="BH50" s="694">
        <v>6.0000000000000006E-4</v>
      </c>
      <c r="BI50" s="695">
        <v>2.7359999999999997E-3</v>
      </c>
      <c r="BJ50" s="693">
        <f t="shared" ref="BJ50" si="333">SQRT(BK50^2+BL50^2)*1000/(1.73*BK24)</f>
        <v>0.13176657022545113</v>
      </c>
      <c r="BK50" s="694">
        <v>4.5600000000000008E-4</v>
      </c>
      <c r="BL50" s="695">
        <v>2.2800000000000003E-3</v>
      </c>
      <c r="BM50" s="693">
        <f t="shared" ref="BM50" si="334">SQRT(BN50^2+BO50^2)*1000/(1.73*BN24)</f>
        <v>0.12141347245955424</v>
      </c>
      <c r="BN50" s="694">
        <v>4.8000000000000001E-4</v>
      </c>
      <c r="BO50" s="695">
        <v>2.088E-3</v>
      </c>
      <c r="BP50" s="693">
        <f t="shared" ref="BP50" si="335">SQRT(BQ50^2+BR50^2)*1000/(1.73*BQ24)</f>
        <v>0.12643639302759171</v>
      </c>
      <c r="BQ50" s="694">
        <v>4.5600000000000008E-4</v>
      </c>
      <c r="BR50" s="695">
        <v>2.1840000000000002E-3</v>
      </c>
      <c r="BS50" s="693">
        <f t="shared" ref="BS50" si="336">SQRT(BT50^2+BU50^2)*1000/(1.73*BT24)</f>
        <v>0.1163008953495108</v>
      </c>
      <c r="BT50" s="694">
        <v>3.8400000000000001E-4</v>
      </c>
      <c r="BU50" s="695">
        <v>2.016E-3</v>
      </c>
      <c r="BV50" s="693">
        <f t="shared" ref="BV50" si="337">SQRT(BW50^2+BX50^2)*1000/(1.73*BW24)</f>
        <v>0.11387384257835828</v>
      </c>
      <c r="BW50" s="694">
        <v>2.6400000000000002E-4</v>
      </c>
      <c r="BX50" s="695">
        <v>1.9919999999999998E-3</v>
      </c>
      <c r="BY50" s="693">
        <f t="shared" ref="BY50" si="338">SQRT(BZ50^2+CA50^2)*1000/(1.73*BZ24)</f>
        <v>0.10951824353184576</v>
      </c>
      <c r="BZ50" s="694">
        <v>4.8000000000000001E-4</v>
      </c>
      <c r="CA50" s="695">
        <v>1.8720000000000002E-3</v>
      </c>
    </row>
    <row r="51" spans="1:79">
      <c r="A51" s="187" t="s">
        <v>50</v>
      </c>
      <c r="B51" s="472"/>
      <c r="C51" s="473"/>
      <c r="D51" s="499"/>
      <c r="E51" s="500"/>
      <c r="F51" s="499"/>
      <c r="G51" s="501"/>
      <c r="H51" s="683">
        <f t="shared" ref="H51" si="339">H47+H45+H49</f>
        <v>2.6322112660092944</v>
      </c>
      <c r="I51" s="358">
        <f>I47+I45+I49</f>
        <v>4.6448000000000003E-2</v>
      </c>
      <c r="J51" s="359">
        <f t="shared" ref="J51:L51" si="340">J47+J45+J49</f>
        <v>0</v>
      </c>
      <c r="K51" s="683">
        <f t="shared" si="340"/>
        <v>2.6307378442706564</v>
      </c>
      <c r="L51" s="358">
        <f t="shared" si="340"/>
        <v>4.6421999999999998E-2</v>
      </c>
      <c r="M51" s="359">
        <f t="shared" ref="M51:BX51" si="341">M47+M45+M49</f>
        <v>0</v>
      </c>
      <c r="N51" s="683">
        <f t="shared" si="341"/>
        <v>2.596962484415732</v>
      </c>
      <c r="O51" s="358">
        <f t="shared" si="341"/>
        <v>4.5826000000000006E-2</v>
      </c>
      <c r="P51" s="359">
        <f t="shared" si="341"/>
        <v>0</v>
      </c>
      <c r="Q51" s="683">
        <f t="shared" si="341"/>
        <v>2.5679474101779443</v>
      </c>
      <c r="R51" s="358">
        <f t="shared" si="341"/>
        <v>4.5314E-2</v>
      </c>
      <c r="S51" s="359">
        <f t="shared" si="341"/>
        <v>0</v>
      </c>
      <c r="T51" s="683">
        <f t="shared" si="341"/>
        <v>2.5925422191998191</v>
      </c>
      <c r="U51" s="358">
        <f t="shared" si="341"/>
        <v>4.5748000000000004E-2</v>
      </c>
      <c r="V51" s="359">
        <f t="shared" si="341"/>
        <v>0</v>
      </c>
      <c r="W51" s="683">
        <f t="shared" si="341"/>
        <v>2.7226566927348976</v>
      </c>
      <c r="X51" s="358">
        <f t="shared" si="341"/>
        <v>4.8044000000000003E-2</v>
      </c>
      <c r="Y51" s="359">
        <f t="shared" si="341"/>
        <v>0</v>
      </c>
      <c r="Z51" s="683">
        <f t="shared" si="341"/>
        <v>2.6045562733764029</v>
      </c>
      <c r="AA51" s="358">
        <f t="shared" si="341"/>
        <v>4.5960000000000001E-2</v>
      </c>
      <c r="AB51" s="359">
        <f t="shared" si="341"/>
        <v>0</v>
      </c>
      <c r="AC51" s="683">
        <f t="shared" si="341"/>
        <v>2.3953303864898565</v>
      </c>
      <c r="AD51" s="358">
        <f t="shared" si="341"/>
        <v>4.2268E-2</v>
      </c>
      <c r="AE51" s="359">
        <f t="shared" si="341"/>
        <v>0</v>
      </c>
      <c r="AF51" s="683">
        <f t="shared" si="341"/>
        <v>2.4484869092145529</v>
      </c>
      <c r="AG51" s="358">
        <f t="shared" si="341"/>
        <v>4.3205999999999994E-2</v>
      </c>
      <c r="AH51" s="359">
        <f t="shared" si="341"/>
        <v>0</v>
      </c>
      <c r="AI51" s="683">
        <f t="shared" si="341"/>
        <v>2.4433866031961919</v>
      </c>
      <c r="AJ51" s="358">
        <f t="shared" si="341"/>
        <v>4.3116000000000002E-2</v>
      </c>
      <c r="AK51" s="359">
        <f t="shared" si="341"/>
        <v>0</v>
      </c>
      <c r="AL51" s="683">
        <f t="shared" si="341"/>
        <v>2.42400544032642</v>
      </c>
      <c r="AM51" s="358">
        <f t="shared" si="341"/>
        <v>4.2774000000000006E-2</v>
      </c>
      <c r="AN51" s="359">
        <f t="shared" si="341"/>
        <v>0</v>
      </c>
      <c r="AO51" s="683">
        <f t="shared" si="341"/>
        <v>2.6286977218633121</v>
      </c>
      <c r="AP51" s="358">
        <f t="shared" si="341"/>
        <v>4.6385999999999997E-2</v>
      </c>
      <c r="AQ51" s="359">
        <f t="shared" si="341"/>
        <v>0</v>
      </c>
      <c r="AR51" s="683">
        <f t="shared" si="341"/>
        <v>2.6345914088178626</v>
      </c>
      <c r="AS51" s="358">
        <f t="shared" si="341"/>
        <v>4.6490000000000004E-2</v>
      </c>
      <c r="AT51" s="359">
        <f t="shared" si="341"/>
        <v>0</v>
      </c>
      <c r="AU51" s="683">
        <f t="shared" si="341"/>
        <v>2.7183497676527262</v>
      </c>
      <c r="AV51" s="358">
        <f t="shared" si="341"/>
        <v>4.7967999999999997E-2</v>
      </c>
      <c r="AW51" s="359">
        <f t="shared" si="341"/>
        <v>0</v>
      </c>
      <c r="AX51" s="683">
        <f t="shared" si="341"/>
        <v>2.3843363935169446</v>
      </c>
      <c r="AY51" s="358">
        <f t="shared" si="341"/>
        <v>4.2074E-2</v>
      </c>
      <c r="AZ51" s="359">
        <f t="shared" si="341"/>
        <v>0</v>
      </c>
      <c r="BA51" s="683">
        <f t="shared" si="341"/>
        <v>2.43069250821716</v>
      </c>
      <c r="BB51" s="358">
        <f t="shared" si="341"/>
        <v>4.2892E-2</v>
      </c>
      <c r="BC51" s="359">
        <f t="shared" si="341"/>
        <v>0</v>
      </c>
      <c r="BD51" s="683">
        <f t="shared" si="341"/>
        <v>2.8379236087498585</v>
      </c>
      <c r="BE51" s="358">
        <f t="shared" si="341"/>
        <v>5.0077999999999998E-2</v>
      </c>
      <c r="BF51" s="359">
        <f t="shared" si="341"/>
        <v>0</v>
      </c>
      <c r="BG51" s="683">
        <f t="shared" si="341"/>
        <v>2.8501643431939252</v>
      </c>
      <c r="BH51" s="358">
        <f t="shared" si="341"/>
        <v>5.0293999999999991E-2</v>
      </c>
      <c r="BI51" s="359">
        <f t="shared" si="341"/>
        <v>0</v>
      </c>
      <c r="BJ51" s="683">
        <f t="shared" si="341"/>
        <v>2.8527711662699771</v>
      </c>
      <c r="BK51" s="358">
        <f t="shared" si="341"/>
        <v>5.0340000000000003E-2</v>
      </c>
      <c r="BL51" s="359">
        <f t="shared" si="341"/>
        <v>0</v>
      </c>
      <c r="BM51" s="683">
        <f t="shared" si="341"/>
        <v>2.8568514110846657</v>
      </c>
      <c r="BN51" s="358">
        <f t="shared" si="341"/>
        <v>5.0411999999999998E-2</v>
      </c>
      <c r="BO51" s="359">
        <f t="shared" si="341"/>
        <v>0</v>
      </c>
      <c r="BP51" s="683">
        <f t="shared" si="341"/>
        <v>2.8452907174430471</v>
      </c>
      <c r="BQ51" s="358">
        <f t="shared" si="341"/>
        <v>5.0208000000000003E-2</v>
      </c>
      <c r="BR51" s="359">
        <f t="shared" si="341"/>
        <v>0</v>
      </c>
      <c r="BS51" s="683">
        <f t="shared" si="341"/>
        <v>2.9115946956817416</v>
      </c>
      <c r="BT51" s="358">
        <f t="shared" si="341"/>
        <v>5.1378E-2</v>
      </c>
      <c r="BU51" s="359">
        <f t="shared" si="341"/>
        <v>0</v>
      </c>
      <c r="BV51" s="683">
        <f t="shared" si="341"/>
        <v>2.868185424458801</v>
      </c>
      <c r="BW51" s="358">
        <f t="shared" si="341"/>
        <v>5.0611999999999997E-2</v>
      </c>
      <c r="BX51" s="359">
        <f t="shared" si="341"/>
        <v>0</v>
      </c>
      <c r="BY51" s="683">
        <f t="shared" ref="BY51:CA51" si="342">BY47+BY45+BY49</f>
        <v>2.8665986625864224</v>
      </c>
      <c r="BZ51" s="358">
        <f t="shared" si="342"/>
        <v>5.0584000000000004E-2</v>
      </c>
      <c r="CA51" s="359">
        <f t="shared" si="342"/>
        <v>0</v>
      </c>
    </row>
    <row r="52" spans="1:79" ht="13.8" thickBot="1">
      <c r="A52" s="502" t="s">
        <v>51</v>
      </c>
      <c r="B52" s="421"/>
      <c r="C52" s="503"/>
      <c r="D52" s="504"/>
      <c r="E52" s="505"/>
      <c r="F52" s="506"/>
      <c r="G52" s="482"/>
      <c r="H52" s="684">
        <f t="shared" ref="H52:J52" si="343">H48+H46+H50</f>
        <v>32.071578021460887</v>
      </c>
      <c r="I52" s="367">
        <f t="shared" si="343"/>
        <v>0.56292000000000009</v>
      </c>
      <c r="J52" s="368">
        <f t="shared" si="343"/>
        <v>3.9600000000000003E-2</v>
      </c>
      <c r="K52" s="684">
        <f t="shared" ref="K52:BV52" si="344">K48+K46+K50</f>
        <v>32.168104196634552</v>
      </c>
      <c r="L52" s="367">
        <f t="shared" si="344"/>
        <v>0.56446800000000008</v>
      </c>
      <c r="M52" s="368">
        <f t="shared" si="344"/>
        <v>4.1196000000000003E-2</v>
      </c>
      <c r="N52" s="684">
        <f t="shared" si="344"/>
        <v>32.708394913061369</v>
      </c>
      <c r="O52" s="367">
        <f t="shared" si="344"/>
        <v>0.57404399999999989</v>
      </c>
      <c r="P52" s="368">
        <f t="shared" si="344"/>
        <v>4.0320000000000002E-2</v>
      </c>
      <c r="Q52" s="684">
        <f t="shared" si="344"/>
        <v>34.073435756584395</v>
      </c>
      <c r="R52" s="367">
        <f t="shared" si="344"/>
        <v>0.59751600000000005</v>
      </c>
      <c r="S52" s="368">
        <f t="shared" si="344"/>
        <v>5.16E-2</v>
      </c>
      <c r="T52" s="684">
        <f t="shared" si="344"/>
        <v>35.949982086549774</v>
      </c>
      <c r="U52" s="367">
        <f t="shared" si="344"/>
        <v>0.63069600000000003</v>
      </c>
      <c r="V52" s="368">
        <f t="shared" si="344"/>
        <v>4.9343999999999992E-2</v>
      </c>
      <c r="W52" s="684">
        <f t="shared" si="344"/>
        <v>39.417742474104656</v>
      </c>
      <c r="X52" s="367">
        <f t="shared" si="344"/>
        <v>0.69229200000000002</v>
      </c>
      <c r="Y52" s="368">
        <f t="shared" si="344"/>
        <v>4.692000000000001E-2</v>
      </c>
      <c r="Z52" s="684">
        <f t="shared" si="344"/>
        <v>39.889645070076206</v>
      </c>
      <c r="AA52" s="367">
        <f t="shared" si="344"/>
        <v>0.69979199999999997</v>
      </c>
      <c r="AB52" s="368">
        <f t="shared" si="344"/>
        <v>5.3652000000000005E-2</v>
      </c>
      <c r="AC52" s="684">
        <f t="shared" si="344"/>
        <v>39.56151827862044</v>
      </c>
      <c r="AD52" s="367">
        <f t="shared" si="344"/>
        <v>0.69413999999999987</v>
      </c>
      <c r="AE52" s="368">
        <f t="shared" si="344"/>
        <v>5.4359999999999999E-2</v>
      </c>
      <c r="AF52" s="684">
        <f t="shared" si="344"/>
        <v>41.039063997981778</v>
      </c>
      <c r="AG52" s="367">
        <f t="shared" si="344"/>
        <v>0.71942399999999995</v>
      </c>
      <c r="AH52" s="368">
        <f t="shared" si="344"/>
        <v>6.7451999999999984E-2</v>
      </c>
      <c r="AI52" s="684">
        <f t="shared" si="344"/>
        <v>40.690293725986855</v>
      </c>
      <c r="AJ52" s="367">
        <f t="shared" si="344"/>
        <v>0.71350799999999992</v>
      </c>
      <c r="AK52" s="368">
        <f t="shared" si="344"/>
        <v>6.6467999999999999E-2</v>
      </c>
      <c r="AL52" s="684">
        <f t="shared" si="344"/>
        <v>39.314339742849093</v>
      </c>
      <c r="AM52" s="367">
        <f t="shared" si="344"/>
        <v>0.69006000000000012</v>
      </c>
      <c r="AN52" s="368">
        <f t="shared" si="344"/>
        <v>5.5620000000000003E-2</v>
      </c>
      <c r="AO52" s="684">
        <f t="shared" si="344"/>
        <v>36.425994800880694</v>
      </c>
      <c r="AP52" s="367">
        <f t="shared" si="344"/>
        <v>0.63933600000000002</v>
      </c>
      <c r="AQ52" s="368">
        <f t="shared" si="344"/>
        <v>4.9944000000000002E-2</v>
      </c>
      <c r="AR52" s="684">
        <f t="shared" si="344"/>
        <v>37.429114366926903</v>
      </c>
      <c r="AS52" s="367">
        <f t="shared" si="344"/>
        <v>0.65726400000000007</v>
      </c>
      <c r="AT52" s="368">
        <f t="shared" si="344"/>
        <v>4.7196000000000002E-2</v>
      </c>
      <c r="AU52" s="684">
        <f t="shared" si="344"/>
        <v>40.86460041518901</v>
      </c>
      <c r="AV52" s="367">
        <f t="shared" si="344"/>
        <v>0.71642399999999995</v>
      </c>
      <c r="AW52" s="368">
        <f t="shared" si="344"/>
        <v>6.3264000000000001E-2</v>
      </c>
      <c r="AX52" s="684">
        <f t="shared" si="344"/>
        <v>41.949078099175004</v>
      </c>
      <c r="AY52" s="367">
        <f t="shared" si="344"/>
        <v>0.7365600000000001</v>
      </c>
      <c r="AZ52" s="368">
        <f t="shared" si="344"/>
        <v>5.4912000000000002E-2</v>
      </c>
      <c r="BA52" s="684">
        <f t="shared" si="344"/>
        <v>40.167839239931702</v>
      </c>
      <c r="BB52" s="367">
        <f t="shared" si="344"/>
        <v>0.70570799999999989</v>
      </c>
      <c r="BC52" s="368">
        <f t="shared" si="344"/>
        <v>4.506000000000001E-2</v>
      </c>
      <c r="BD52" s="684">
        <f t="shared" si="344"/>
        <v>40.981244401988157</v>
      </c>
      <c r="BE52" s="367">
        <f t="shared" si="344"/>
        <v>0.71940000000000004</v>
      </c>
      <c r="BF52" s="368">
        <f t="shared" si="344"/>
        <v>5.0688000000000004E-2</v>
      </c>
      <c r="BG52" s="684">
        <f t="shared" si="344"/>
        <v>42.789061976141141</v>
      </c>
      <c r="BH52" s="367">
        <f t="shared" si="344"/>
        <v>0.75060000000000004</v>
      </c>
      <c r="BI52" s="368">
        <f t="shared" si="344"/>
        <v>6.0936000000000004E-2</v>
      </c>
      <c r="BJ52" s="684">
        <f t="shared" si="344"/>
        <v>42.640820815854966</v>
      </c>
      <c r="BK52" s="367">
        <f t="shared" si="344"/>
        <v>0.74835600000000013</v>
      </c>
      <c r="BL52" s="368">
        <f t="shared" si="344"/>
        <v>5.9879999999999989E-2</v>
      </c>
      <c r="BM52" s="684">
        <f t="shared" si="344"/>
        <v>41.986669600312865</v>
      </c>
      <c r="BN52" s="367">
        <f t="shared" si="344"/>
        <v>0.73727999999999994</v>
      </c>
      <c r="BO52" s="368">
        <f t="shared" si="344"/>
        <v>5.5788000000000004E-2</v>
      </c>
      <c r="BP52" s="684">
        <f t="shared" si="344"/>
        <v>39.61182795655251</v>
      </c>
      <c r="BQ52" s="367">
        <f t="shared" si="344"/>
        <v>0.69585600000000003</v>
      </c>
      <c r="BR52" s="368">
        <f t="shared" si="344"/>
        <v>4.5683999999999995E-2</v>
      </c>
      <c r="BS52" s="684">
        <f t="shared" si="344"/>
        <v>37.660993468312128</v>
      </c>
      <c r="BT52" s="367">
        <f t="shared" si="344"/>
        <v>0.66158400000000006</v>
      </c>
      <c r="BU52" s="368">
        <f t="shared" si="344"/>
        <v>4.3715999999999998E-2</v>
      </c>
      <c r="BV52" s="684">
        <f t="shared" si="344"/>
        <v>37.181279405420845</v>
      </c>
      <c r="BW52" s="367">
        <f t="shared" ref="BW52:CA52" si="345">BW48+BW46+BW50</f>
        <v>0.65276400000000001</v>
      </c>
      <c r="BX52" s="368">
        <f t="shared" si="345"/>
        <v>4.7591999999999995E-2</v>
      </c>
      <c r="BY52" s="684">
        <f t="shared" si="345"/>
        <v>36.610391573551411</v>
      </c>
      <c r="BZ52" s="367">
        <f t="shared" si="345"/>
        <v>0.64248000000000005</v>
      </c>
      <c r="CA52" s="368">
        <f t="shared" si="345"/>
        <v>5.3772000000000007E-2</v>
      </c>
    </row>
    <row r="53" spans="1:79" ht="15" customHeight="1" thickBot="1">
      <c r="A53" s="208" t="s">
        <v>52</v>
      </c>
      <c r="B53" s="424"/>
      <c r="C53" s="483"/>
      <c r="D53" s="484"/>
      <c r="E53" s="485"/>
      <c r="F53" s="484"/>
      <c r="G53" s="486"/>
      <c r="H53" s="688">
        <f>H51+H52</f>
        <v>34.70378928747018</v>
      </c>
      <c r="I53" s="689">
        <f t="shared" ref="I53" si="346">I51+I52</f>
        <v>0.60936800000000013</v>
      </c>
      <c r="J53" s="690">
        <f t="shared" ref="J53:K53" si="347">J51+J52</f>
        <v>3.9600000000000003E-2</v>
      </c>
      <c r="K53" s="688">
        <f t="shared" si="347"/>
        <v>34.798842040905207</v>
      </c>
      <c r="L53" s="689">
        <f t="shared" ref="L53" si="348">L51+L52</f>
        <v>0.61089000000000004</v>
      </c>
      <c r="M53" s="690">
        <f t="shared" ref="M53:N53" si="349">M51+M52</f>
        <v>4.1196000000000003E-2</v>
      </c>
      <c r="N53" s="688">
        <f t="shared" si="349"/>
        <v>35.305357397477103</v>
      </c>
      <c r="O53" s="689">
        <f t="shared" ref="O53" si="350">O51+O52</f>
        <v>0.61986999999999992</v>
      </c>
      <c r="P53" s="690">
        <f t="shared" ref="P53:Q53" si="351">P51+P52</f>
        <v>4.0320000000000002E-2</v>
      </c>
      <c r="Q53" s="688">
        <f t="shared" si="351"/>
        <v>36.641383166762338</v>
      </c>
      <c r="R53" s="689">
        <f t="shared" ref="R53" si="352">R51+R52</f>
        <v>0.64283000000000001</v>
      </c>
      <c r="S53" s="690">
        <f t="shared" ref="S53:T53" si="353">S51+S52</f>
        <v>5.16E-2</v>
      </c>
      <c r="T53" s="688">
        <f t="shared" si="353"/>
        <v>38.542524305749595</v>
      </c>
      <c r="U53" s="689">
        <f t="shared" ref="U53" si="354">U51+U52</f>
        <v>0.67644400000000005</v>
      </c>
      <c r="V53" s="690">
        <f t="shared" ref="V53:W53" si="355">V51+V52</f>
        <v>4.9343999999999992E-2</v>
      </c>
      <c r="W53" s="688">
        <f t="shared" si="355"/>
        <v>42.140399166839558</v>
      </c>
      <c r="X53" s="689">
        <f t="shared" ref="X53" si="356">X51+X52</f>
        <v>0.74033599999999999</v>
      </c>
      <c r="Y53" s="690">
        <f t="shared" ref="Y53:Z53" si="357">Y51+Y52</f>
        <v>4.692000000000001E-2</v>
      </c>
      <c r="Z53" s="688">
        <f t="shared" si="357"/>
        <v>42.494201343452609</v>
      </c>
      <c r="AA53" s="689">
        <f t="shared" ref="AA53" si="358">AA51+AA52</f>
        <v>0.74575199999999997</v>
      </c>
      <c r="AB53" s="690">
        <f t="shared" ref="AB53:AC53" si="359">AB51+AB52</f>
        <v>5.3652000000000005E-2</v>
      </c>
      <c r="AC53" s="688">
        <f t="shared" si="359"/>
        <v>41.9568486651103</v>
      </c>
      <c r="AD53" s="689">
        <f t="shared" ref="AD53" si="360">AD51+AD52</f>
        <v>0.73640799999999984</v>
      </c>
      <c r="AE53" s="690">
        <f t="shared" ref="AE53:AF53" si="361">AE51+AE52</f>
        <v>5.4359999999999999E-2</v>
      </c>
      <c r="AF53" s="688">
        <f t="shared" si="361"/>
        <v>43.487550907196329</v>
      </c>
      <c r="AG53" s="689">
        <f t="shared" ref="AG53" si="362">AG51+AG52</f>
        <v>0.76262999999999992</v>
      </c>
      <c r="AH53" s="690">
        <f t="shared" ref="AH53:AI53" si="363">AH51+AH52</f>
        <v>6.7451999999999984E-2</v>
      </c>
      <c r="AI53" s="688">
        <f t="shared" si="363"/>
        <v>43.133680329183051</v>
      </c>
      <c r="AJ53" s="689">
        <f t="shared" ref="AJ53" si="364">AJ51+AJ52</f>
        <v>0.75662399999999996</v>
      </c>
      <c r="AK53" s="690">
        <f t="shared" ref="AK53:AL53" si="365">AK51+AK52</f>
        <v>6.6467999999999999E-2</v>
      </c>
      <c r="AL53" s="688">
        <f t="shared" si="365"/>
        <v>41.738345183175511</v>
      </c>
      <c r="AM53" s="689">
        <f t="shared" ref="AM53" si="366">AM51+AM52</f>
        <v>0.7328340000000001</v>
      </c>
      <c r="AN53" s="690">
        <f t="shared" ref="AN53:AO53" si="367">AN51+AN52</f>
        <v>5.5620000000000003E-2</v>
      </c>
      <c r="AO53" s="688">
        <f t="shared" si="367"/>
        <v>39.054692522744006</v>
      </c>
      <c r="AP53" s="689">
        <f t="shared" ref="AP53" si="368">AP51+AP52</f>
        <v>0.68572200000000005</v>
      </c>
      <c r="AQ53" s="690">
        <f t="shared" ref="AQ53:AR53" si="369">AQ51+AQ52</f>
        <v>4.9944000000000002E-2</v>
      </c>
      <c r="AR53" s="688">
        <f t="shared" si="369"/>
        <v>40.063705775744765</v>
      </c>
      <c r="AS53" s="689">
        <f t="shared" ref="AS53" si="370">AS51+AS52</f>
        <v>0.7037540000000001</v>
      </c>
      <c r="AT53" s="690">
        <f t="shared" ref="AT53:AU53" si="371">AT51+AT52</f>
        <v>4.7196000000000002E-2</v>
      </c>
      <c r="AU53" s="688">
        <f t="shared" si="371"/>
        <v>43.582950182841735</v>
      </c>
      <c r="AV53" s="689">
        <f t="shared" ref="AV53" si="372">AV51+AV52</f>
        <v>0.76439199999999996</v>
      </c>
      <c r="AW53" s="690">
        <f t="shared" ref="AW53:AX53" si="373">AW51+AW52</f>
        <v>6.3264000000000001E-2</v>
      </c>
      <c r="AX53" s="688">
        <f t="shared" si="373"/>
        <v>44.333414492691951</v>
      </c>
      <c r="AY53" s="689">
        <f t="shared" ref="AY53" si="374">AY51+AY52</f>
        <v>0.77863400000000005</v>
      </c>
      <c r="AZ53" s="690">
        <f t="shared" ref="AZ53:BA53" si="375">AZ51+AZ52</f>
        <v>5.4912000000000002E-2</v>
      </c>
      <c r="BA53" s="688">
        <f t="shared" si="375"/>
        <v>42.598531748148865</v>
      </c>
      <c r="BB53" s="689">
        <f t="shared" ref="BB53" si="376">BB51+BB52</f>
        <v>0.74859999999999993</v>
      </c>
      <c r="BC53" s="690">
        <f t="shared" ref="BC53:BD53" si="377">BC51+BC52</f>
        <v>4.506000000000001E-2</v>
      </c>
      <c r="BD53" s="688">
        <f t="shared" si="377"/>
        <v>43.819168010738018</v>
      </c>
      <c r="BE53" s="689">
        <f t="shared" ref="BE53" si="378">BE51+BE52</f>
        <v>0.769478</v>
      </c>
      <c r="BF53" s="690">
        <f t="shared" ref="BF53:BG53" si="379">BF51+BF52</f>
        <v>5.0688000000000004E-2</v>
      </c>
      <c r="BG53" s="688">
        <f t="shared" si="379"/>
        <v>45.639226319335066</v>
      </c>
      <c r="BH53" s="689">
        <f t="shared" ref="BH53" si="380">BH51+BH52</f>
        <v>0.80089399999999999</v>
      </c>
      <c r="BI53" s="690">
        <f t="shared" ref="BI53:BJ53" si="381">BI51+BI52</f>
        <v>6.0936000000000004E-2</v>
      </c>
      <c r="BJ53" s="688">
        <f t="shared" si="381"/>
        <v>45.49359198212494</v>
      </c>
      <c r="BK53" s="689">
        <f t="shared" ref="BK53" si="382">BK51+BK52</f>
        <v>0.79869600000000018</v>
      </c>
      <c r="BL53" s="690">
        <f t="shared" ref="BL53:BM53" si="383">BL51+BL52</f>
        <v>5.9879999999999989E-2</v>
      </c>
      <c r="BM53" s="688">
        <f t="shared" si="383"/>
        <v>44.843521011397527</v>
      </c>
      <c r="BN53" s="689">
        <f t="shared" ref="BN53" si="384">BN51+BN52</f>
        <v>0.78769199999999995</v>
      </c>
      <c r="BO53" s="690">
        <f t="shared" ref="BO53:BP53" si="385">BO51+BO52</f>
        <v>5.5788000000000004E-2</v>
      </c>
      <c r="BP53" s="688">
        <f t="shared" si="385"/>
        <v>42.457118673995559</v>
      </c>
      <c r="BQ53" s="689">
        <f t="shared" ref="BQ53" si="386">BQ51+BQ52</f>
        <v>0.74606400000000006</v>
      </c>
      <c r="BR53" s="690">
        <f t="shared" ref="BR53:BS53" si="387">BR51+BR52</f>
        <v>4.5683999999999995E-2</v>
      </c>
      <c r="BS53" s="688">
        <f t="shared" si="387"/>
        <v>40.572588163993871</v>
      </c>
      <c r="BT53" s="689">
        <f t="shared" ref="BT53" si="388">BT51+BT52</f>
        <v>0.7129620000000001</v>
      </c>
      <c r="BU53" s="690">
        <f t="shared" ref="BU53:BV53" si="389">BU51+BU52</f>
        <v>4.3715999999999998E-2</v>
      </c>
      <c r="BV53" s="688">
        <f t="shared" si="389"/>
        <v>40.049464829879646</v>
      </c>
      <c r="BW53" s="689">
        <f t="shared" ref="BW53" si="390">BW51+BW52</f>
        <v>0.703376</v>
      </c>
      <c r="BX53" s="690">
        <f t="shared" ref="BX53:BY53" si="391">BX51+BX52</f>
        <v>4.7591999999999995E-2</v>
      </c>
      <c r="BY53" s="688">
        <f t="shared" si="391"/>
        <v>39.47699023613783</v>
      </c>
      <c r="BZ53" s="689">
        <f t="shared" ref="BZ53" si="392">BZ51+BZ52</f>
        <v>0.69306400000000001</v>
      </c>
      <c r="CA53" s="690">
        <f t="shared" ref="CA53" si="393">CA51+CA52</f>
        <v>5.3772000000000007E-2</v>
      </c>
    </row>
    <row r="54" spans="1:79" ht="15.75" customHeight="1">
      <c r="A54" s="507"/>
      <c r="B54" s="312"/>
      <c r="C54" s="447"/>
      <c r="D54" s="444"/>
      <c r="E54" s="445"/>
      <c r="F54" s="444"/>
      <c r="G54" s="445"/>
      <c r="H54" s="446"/>
      <c r="I54" s="444"/>
      <c r="J54" s="444"/>
      <c r="K54" s="446"/>
      <c r="L54" s="444"/>
      <c r="M54" s="444"/>
      <c r="N54" s="446"/>
      <c r="O54" s="444"/>
      <c r="P54" s="444"/>
      <c r="Q54" s="446"/>
      <c r="R54" s="444"/>
      <c r="S54" s="444"/>
      <c r="T54" s="446"/>
      <c r="U54" s="444"/>
      <c r="V54" s="444"/>
      <c r="W54" s="446"/>
      <c r="X54" s="444"/>
      <c r="Y54" s="444"/>
      <c r="Z54" s="446"/>
      <c r="AA54" s="444"/>
      <c r="AB54" s="444"/>
      <c r="AC54" s="446"/>
      <c r="AD54" s="444"/>
      <c r="AE54" s="444"/>
      <c r="AF54" s="446"/>
      <c r="AG54" s="444"/>
      <c r="AH54" s="444"/>
      <c r="AI54" s="446"/>
      <c r="AJ54" s="444"/>
      <c r="AK54" s="444"/>
      <c r="AL54" s="446"/>
      <c r="AM54" s="444"/>
      <c r="AN54" s="444"/>
      <c r="AO54" s="446"/>
      <c r="AP54" s="444"/>
      <c r="AQ54" s="444"/>
      <c r="AR54" s="446"/>
      <c r="AS54" s="444"/>
      <c r="AT54" s="444"/>
      <c r="AU54" s="446"/>
      <c r="AV54" s="444"/>
      <c r="AW54" s="444"/>
      <c r="AX54" s="446"/>
      <c r="AY54" s="444"/>
      <c r="AZ54" s="444"/>
      <c r="BA54" s="446"/>
      <c r="BB54" s="444"/>
      <c r="BC54" s="444"/>
      <c r="BD54" s="446"/>
      <c r="BE54" s="444"/>
      <c r="BF54" s="444"/>
      <c r="BG54" s="446"/>
      <c r="BH54" s="444"/>
      <c r="BI54" s="444"/>
      <c r="BJ54" s="446"/>
      <c r="BK54" s="444"/>
      <c r="BL54" s="444"/>
      <c r="BM54" s="446"/>
      <c r="BN54" s="444"/>
      <c r="BO54" s="444"/>
      <c r="BP54" s="446"/>
      <c r="BQ54" s="444"/>
      <c r="BR54" s="444"/>
      <c r="BS54" s="446"/>
      <c r="BT54" s="444"/>
      <c r="BU54" s="444"/>
      <c r="BV54" s="446"/>
      <c r="BW54" s="444"/>
      <c r="BX54" s="444"/>
      <c r="BY54" s="446"/>
      <c r="BZ54" s="444"/>
      <c r="CA54" s="444"/>
    </row>
    <row r="55" spans="1:79" ht="13.5" customHeight="1" thickBot="1">
      <c r="A55" s="508"/>
      <c r="B55" s="312"/>
      <c r="C55" s="312"/>
      <c r="D55" s="312"/>
      <c r="E55" s="312"/>
      <c r="F55" s="312"/>
      <c r="G55" s="509"/>
      <c r="H55" s="510" t="s">
        <v>53</v>
      </c>
      <c r="I55" s="511"/>
      <c r="J55" s="444"/>
      <c r="K55" s="512"/>
      <c r="L55" s="513"/>
      <c r="M55" s="513"/>
      <c r="N55" s="512"/>
      <c r="O55" s="513"/>
      <c r="P55" s="513"/>
      <c r="Q55" s="512"/>
      <c r="R55" s="513"/>
      <c r="S55" s="513"/>
      <c r="T55" s="512"/>
      <c r="U55" s="513"/>
      <c r="V55" s="513"/>
      <c r="W55" s="512"/>
      <c r="X55" s="513"/>
      <c r="Y55" s="513"/>
      <c r="Z55" s="512"/>
      <c r="AA55" s="513"/>
      <c r="AB55" s="513"/>
      <c r="AC55" s="512"/>
      <c r="AD55" s="513"/>
      <c r="AE55" s="513"/>
      <c r="AF55" s="512"/>
      <c r="AG55" s="513"/>
      <c r="AH55" s="513"/>
      <c r="AI55" s="512"/>
      <c r="AJ55" s="513"/>
      <c r="AK55" s="513"/>
      <c r="AL55" s="512"/>
      <c r="AM55" s="513"/>
      <c r="AN55" s="513"/>
      <c r="AO55" s="512"/>
      <c r="AP55" s="513"/>
      <c r="AQ55" s="513"/>
      <c r="AR55" s="512"/>
      <c r="AS55" s="513"/>
      <c r="AT55" s="513"/>
      <c r="AU55" s="512"/>
      <c r="AV55" s="513"/>
      <c r="AW55" s="513"/>
      <c r="AX55" s="512"/>
      <c r="AY55" s="513"/>
      <c r="AZ55" s="513"/>
      <c r="BA55" s="512"/>
      <c r="BB55" s="513"/>
      <c r="BC55" s="513"/>
      <c r="BD55" s="512"/>
      <c r="BE55" s="513"/>
      <c r="BF55" s="513"/>
      <c r="BG55" s="512"/>
      <c r="BH55" s="513"/>
      <c r="BI55" s="513"/>
      <c r="BJ55" s="512"/>
      <c r="BK55" s="513"/>
      <c r="BL55" s="513"/>
      <c r="BM55" s="512"/>
      <c r="BN55" s="513"/>
      <c r="BO55" s="513"/>
      <c r="BP55" s="512"/>
      <c r="BQ55" s="513"/>
      <c r="BR55" s="513"/>
      <c r="BS55" s="512"/>
      <c r="BT55" s="513"/>
      <c r="BU55" s="513"/>
      <c r="BV55" s="512"/>
      <c r="BW55" s="513"/>
      <c r="BX55" s="513"/>
      <c r="BY55" s="512"/>
      <c r="BZ55" s="513"/>
      <c r="CA55" s="513"/>
    </row>
    <row r="56" spans="1:79" ht="13.5" customHeight="1">
      <c r="A56" s="514"/>
      <c r="B56" s="515" t="s">
        <v>54</v>
      </c>
      <c r="C56" s="472"/>
      <c r="D56" s="472" t="s">
        <v>55</v>
      </c>
      <c r="E56" s="472"/>
      <c r="F56" s="472"/>
      <c r="G56" s="414"/>
      <c r="H56" s="516">
        <f>$C$58/1000</f>
        <v>3.1800000000000002E-2</v>
      </c>
      <c r="I56" s="517" t="s">
        <v>56</v>
      </c>
      <c r="J56" s="518">
        <f>$G$58/1000</f>
        <v>4.0799999999999996E-2</v>
      </c>
      <c r="K56" s="516">
        <f>$C$58/1000</f>
        <v>3.1800000000000002E-2</v>
      </c>
      <c r="L56" s="517" t="s">
        <v>56</v>
      </c>
      <c r="M56" s="518">
        <f>$G$58/1000</f>
        <v>4.0799999999999996E-2</v>
      </c>
      <c r="N56" s="516">
        <f>$C$58/1000</f>
        <v>3.1800000000000002E-2</v>
      </c>
      <c r="O56" s="517" t="s">
        <v>56</v>
      </c>
      <c r="P56" s="518">
        <f>$G$58/1000</f>
        <v>4.0799999999999996E-2</v>
      </c>
      <c r="Q56" s="516">
        <f>$C$58/1000</f>
        <v>3.1800000000000002E-2</v>
      </c>
      <c r="R56" s="517" t="s">
        <v>56</v>
      </c>
      <c r="S56" s="518">
        <f>$G$58/1000</f>
        <v>4.0799999999999996E-2</v>
      </c>
      <c r="T56" s="516">
        <f>$C$58/1000</f>
        <v>3.1800000000000002E-2</v>
      </c>
      <c r="U56" s="517" t="s">
        <v>56</v>
      </c>
      <c r="V56" s="518">
        <f>$G$58/1000</f>
        <v>4.0799999999999996E-2</v>
      </c>
      <c r="W56" s="516">
        <f>$C$58/1000</f>
        <v>3.1800000000000002E-2</v>
      </c>
      <c r="X56" s="517" t="s">
        <v>56</v>
      </c>
      <c r="Y56" s="518">
        <f>$G$58/1000</f>
        <v>4.0799999999999996E-2</v>
      </c>
      <c r="Z56" s="516">
        <f>$C$58/1000</f>
        <v>3.1800000000000002E-2</v>
      </c>
      <c r="AA56" s="517" t="s">
        <v>56</v>
      </c>
      <c r="AB56" s="518">
        <f>$G$58/1000</f>
        <v>4.0799999999999996E-2</v>
      </c>
      <c r="AC56" s="516">
        <f>$C$58/1000</f>
        <v>3.1800000000000002E-2</v>
      </c>
      <c r="AD56" s="517" t="s">
        <v>56</v>
      </c>
      <c r="AE56" s="518">
        <f>$G$58/1000</f>
        <v>4.0799999999999996E-2</v>
      </c>
      <c r="AF56" s="516">
        <f>$C$58/1000</f>
        <v>3.1800000000000002E-2</v>
      </c>
      <c r="AG56" s="517" t="s">
        <v>56</v>
      </c>
      <c r="AH56" s="518">
        <f>$G$58/1000</f>
        <v>4.0799999999999996E-2</v>
      </c>
      <c r="AI56" s="516">
        <f>$C$58/1000</f>
        <v>3.1800000000000002E-2</v>
      </c>
      <c r="AJ56" s="517" t="s">
        <v>56</v>
      </c>
      <c r="AK56" s="518">
        <f>$G$58/1000</f>
        <v>4.0799999999999996E-2</v>
      </c>
      <c r="AL56" s="516">
        <f>$C$58/1000</f>
        <v>3.1800000000000002E-2</v>
      </c>
      <c r="AM56" s="517" t="s">
        <v>56</v>
      </c>
      <c r="AN56" s="518">
        <f>$G$58/1000</f>
        <v>4.0799999999999996E-2</v>
      </c>
      <c r="AO56" s="516">
        <f>$C$58/1000</f>
        <v>3.1800000000000002E-2</v>
      </c>
      <c r="AP56" s="517" t="s">
        <v>56</v>
      </c>
      <c r="AQ56" s="518">
        <f>$G$58/1000</f>
        <v>4.0799999999999996E-2</v>
      </c>
      <c r="AR56" s="516">
        <f>$C$58/1000</f>
        <v>3.1800000000000002E-2</v>
      </c>
      <c r="AS56" s="517" t="s">
        <v>56</v>
      </c>
      <c r="AT56" s="518">
        <f>$G$58/1000</f>
        <v>4.0799999999999996E-2</v>
      </c>
      <c r="AU56" s="516">
        <f>$C$58/1000</f>
        <v>3.1800000000000002E-2</v>
      </c>
      <c r="AV56" s="517" t="s">
        <v>56</v>
      </c>
      <c r="AW56" s="518">
        <f>$G$58/1000</f>
        <v>4.0799999999999996E-2</v>
      </c>
      <c r="AX56" s="516">
        <f>$C$58/1000</f>
        <v>3.1800000000000002E-2</v>
      </c>
      <c r="AY56" s="517" t="s">
        <v>56</v>
      </c>
      <c r="AZ56" s="518">
        <f>$G$58/1000</f>
        <v>4.0799999999999996E-2</v>
      </c>
      <c r="BA56" s="516">
        <f>$C$58/1000</f>
        <v>3.1800000000000002E-2</v>
      </c>
      <c r="BB56" s="517" t="s">
        <v>56</v>
      </c>
      <c r="BC56" s="518">
        <f>$G$58/1000</f>
        <v>4.0799999999999996E-2</v>
      </c>
      <c r="BD56" s="516">
        <f>$C$58/1000</f>
        <v>3.1800000000000002E-2</v>
      </c>
      <c r="BE56" s="517" t="s">
        <v>56</v>
      </c>
      <c r="BF56" s="518">
        <f>$G$58/1000</f>
        <v>4.0799999999999996E-2</v>
      </c>
      <c r="BG56" s="516">
        <f>$C$58/1000</f>
        <v>3.1800000000000002E-2</v>
      </c>
      <c r="BH56" s="517" t="s">
        <v>56</v>
      </c>
      <c r="BI56" s="518">
        <f>$G$58/1000</f>
        <v>4.0799999999999996E-2</v>
      </c>
      <c r="BJ56" s="516">
        <f>$C$58/1000</f>
        <v>3.1800000000000002E-2</v>
      </c>
      <c r="BK56" s="517" t="s">
        <v>56</v>
      </c>
      <c r="BL56" s="518">
        <f>$G$58/1000</f>
        <v>4.0799999999999996E-2</v>
      </c>
      <c r="BM56" s="516">
        <f>$C$58/1000</f>
        <v>3.1800000000000002E-2</v>
      </c>
      <c r="BN56" s="517" t="s">
        <v>56</v>
      </c>
      <c r="BO56" s="518">
        <f>$G$58/1000</f>
        <v>4.0799999999999996E-2</v>
      </c>
      <c r="BP56" s="516">
        <f>$C$58/1000</f>
        <v>3.1800000000000002E-2</v>
      </c>
      <c r="BQ56" s="517" t="s">
        <v>56</v>
      </c>
      <c r="BR56" s="518">
        <f>$G$58/1000</f>
        <v>4.0799999999999996E-2</v>
      </c>
      <c r="BS56" s="516">
        <f>$C$58/1000</f>
        <v>3.1800000000000002E-2</v>
      </c>
      <c r="BT56" s="517" t="s">
        <v>56</v>
      </c>
      <c r="BU56" s="518">
        <f>$G$58/1000</f>
        <v>4.0799999999999996E-2</v>
      </c>
      <c r="BV56" s="516">
        <f>$C$58/1000</f>
        <v>3.1800000000000002E-2</v>
      </c>
      <c r="BW56" s="517" t="s">
        <v>56</v>
      </c>
      <c r="BX56" s="518">
        <f>$G$58/1000</f>
        <v>4.0799999999999996E-2</v>
      </c>
      <c r="BY56" s="516">
        <f>$C$58/1000</f>
        <v>3.1800000000000002E-2</v>
      </c>
      <c r="BZ56" s="517" t="s">
        <v>56</v>
      </c>
      <c r="CA56" s="518">
        <f>$G$58/1000</f>
        <v>4.0799999999999996E-2</v>
      </c>
    </row>
    <row r="57" spans="1:79" ht="15" customHeight="1" thickBot="1">
      <c r="A57" s="411" t="s">
        <v>20</v>
      </c>
      <c r="B57" s="519" t="s">
        <v>57</v>
      </c>
      <c r="C57" s="520"/>
      <c r="D57" s="520" t="s">
        <v>58</v>
      </c>
      <c r="E57" s="521"/>
      <c r="F57" s="520"/>
      <c r="G57" s="431"/>
      <c r="H57" s="522">
        <f>((I10^2+J10^2)*$C$59/1000+(I11^2+J11^2)*$G$59/1000+(I12^2+J12^2)*$K$59/1000)/$C$13^2</f>
        <v>1.0834954051837501E-3</v>
      </c>
      <c r="I57" s="523" t="s">
        <v>56</v>
      </c>
      <c r="J57" s="524">
        <f>((I10^2+J10^2)*$M$59+(I11^2+J11^2)*$O$59+(I12^2+J12^2)*$S$59)/(100*$C$13)</f>
        <v>2.0296441318950004E-2</v>
      </c>
      <c r="K57" s="522">
        <f>((L10^2+M10^2)*$C$59/1000+(L11^2+M11^2)*$G$59/1000+(L12^2+M12^2)*$K$59/1000)/$C$13^2</f>
        <v>1.0742898107671875E-3</v>
      </c>
      <c r="L57" s="523" t="s">
        <v>56</v>
      </c>
      <c r="M57" s="524">
        <f>((L10^2+M10^2)*$M$59+(L11^2+M11^2)*$O$59+(L12^2+M12^2)*$S$59)/(100*$C$13)</f>
        <v>1.99813390353E-2</v>
      </c>
      <c r="N57" s="522">
        <f>((O10^2+P10^2)*$C$59/1000+(O11^2+P11^2)*$G$59/1000+(O12^2+P12^2)*$K$59/1000)/$C$13^2</f>
        <v>1.0735659355584374E-3</v>
      </c>
      <c r="O57" s="523" t="s">
        <v>56</v>
      </c>
      <c r="P57" s="524">
        <f>((O10^2+P10^2)*$M$59+(O11^2+P11^2)*$O$59+(O12^2+P12^2)*$S$59)/(100*$C$13)</f>
        <v>2.0016003507749996E-2</v>
      </c>
      <c r="Q57" s="522">
        <f>((R10^2+S10^2)*$C$59/1000+(R11^2+S11^2)*$G$59/1000+(R12^2+S12^2)*$K$59/1000)/$C$13^2</f>
        <v>1.0565948142056249E-3</v>
      </c>
      <c r="R57" s="523" t="s">
        <v>56</v>
      </c>
      <c r="S57" s="524">
        <f>((R10^2+S10^2)*$M$59+(R11^2+S11^2)*$O$59+(R12^2+S12^2)*$S$59)/(100*$C$13)</f>
        <v>1.9489973040899996E-2</v>
      </c>
      <c r="T57" s="522">
        <f>((U10^2+V10^2)*$C$59/1000+(U11^2+V11^2)*$G$59/1000+(U12^2+V12^2)*$K$59/1000)/$C$13^2</f>
        <v>1.0572300843553124E-3</v>
      </c>
      <c r="U57" s="523" t="s">
        <v>56</v>
      </c>
      <c r="V57" s="524">
        <f>((U10^2+V10^2)*$M$59+(U11^2+V11^2)*$O$59+(U12^2+V12^2)*$S$59)/(100*$C$13)</f>
        <v>1.9553001776999999E-2</v>
      </c>
      <c r="W57" s="522">
        <f>((X10^2+Y10^2)*$C$59/1000+(X11^2+Y11^2)*$G$59/1000+(X12^2+Y12^2)*$K$59/1000)/$C$13^2</f>
        <v>1.0547509557374999E-3</v>
      </c>
      <c r="X57" s="523" t="s">
        <v>56</v>
      </c>
      <c r="Y57" s="524">
        <f>((X10^2+Y10^2)*$M$59+(X11^2+Y11^2)*$O$59+(X12^2+Y12^2)*$S$59)/(100*$C$13)</f>
        <v>1.9527303635999999E-2</v>
      </c>
      <c r="Z57" s="522">
        <f>((AA10^2+AB10^2)*$C$59/1000+(AA11^2+AB11^2)*$G$59/1000+(AA12^2+AB12^2)*$K$59/1000)/$C$13^2</f>
        <v>1.056621514663125E-3</v>
      </c>
      <c r="AA57" s="523" t="s">
        <v>56</v>
      </c>
      <c r="AB57" s="524">
        <f>((AA10^2+AB10^2)*$M$59+(AA11^2+AB11^2)*$O$59+(AA12^2+AB12^2)*$S$59)/(100*$C$13)</f>
        <v>1.9652771277899994E-2</v>
      </c>
      <c r="AC57" s="522">
        <f>((AD10^2+AE10^2)*$C$59/1000+(AD11^2+AE11^2)*$G$59/1000+(AD12^2+AE12^2)*$K$59/1000)/$C$13^2</f>
        <v>1.0610775222693752E-3</v>
      </c>
      <c r="AD57" s="523" t="s">
        <v>56</v>
      </c>
      <c r="AE57" s="524">
        <f>((AD10^2+AE10^2)*$M$59+(AD11^2+AE11^2)*$O$59+(AD12^2+AE12^2)*$S$59)/(100*$C$13)</f>
        <v>1.97421260337E-2</v>
      </c>
      <c r="AF57" s="522">
        <f>((AG10^2+AH10^2)*$C$59/1000+(AG11^2+AH11^2)*$G$59/1000+(AG12^2+AH12^2)*$K$59/1000)/$C$13^2</f>
        <v>1.0798224641999999E-3</v>
      </c>
      <c r="AG57" s="523" t="s">
        <v>56</v>
      </c>
      <c r="AH57" s="524">
        <f>((AG10^2+AH10^2)*$M$59+(AG11^2+AH11^2)*$O$59+(AG12^2+AH12^2)*$S$59)/(100*$C$13)</f>
        <v>2.0340674835749993E-2</v>
      </c>
      <c r="AI57" s="522">
        <f>((AJ10^2+AK10^2)*$C$59/1000+(AJ11^2+AK11^2)*$G$59/1000+(AJ12^2+AK12^2)*$K$59/1000)/$C$13^2</f>
        <v>1.0577662833374999E-3</v>
      </c>
      <c r="AJ57" s="523" t="s">
        <v>56</v>
      </c>
      <c r="AK57" s="524">
        <f>((AJ10^2+AK10^2)*$M$59+(AJ11^2+AK11^2)*$O$59+(AJ12^2+AK12^2)*$S$59)/(100*$C$13)</f>
        <v>1.9616501767949993E-2</v>
      </c>
      <c r="AL57" s="522">
        <f>((AM10^2+AN10^2)*$C$59/1000+(AM11^2+AN11^2)*$G$59/1000+(AM12^2+AN12^2)*$K$59/1000)/$C$13^2</f>
        <v>1.0834516365721874E-3</v>
      </c>
      <c r="AM57" s="523" t="s">
        <v>56</v>
      </c>
      <c r="AN57" s="524">
        <f>((AM10^2+AN10^2)*$M$59+(AM11^2+AN11^2)*$O$59+(AM12^2+AN12^2)*$S$59)/(100*$C$13)</f>
        <v>2.0468780806950002E-2</v>
      </c>
      <c r="AO57" s="522">
        <f>((AP10^2+AQ10^2)*$C$59/1000+(AP11^2+AQ11^2)*$G$59/1000+(AP12^2+AQ12^2)*$K$59/1000)/$C$13^2</f>
        <v>1.0757781597796876E-3</v>
      </c>
      <c r="AP57" s="523" t="s">
        <v>56</v>
      </c>
      <c r="AQ57" s="524">
        <f>((AP10^2+AQ10^2)*$M$59+(AP11^2+AQ11^2)*$O$59+(AP12^2+AQ12^2)*$S$59)/(100*$C$13)</f>
        <v>2.02144153851E-2</v>
      </c>
      <c r="AR57" s="522">
        <f>((AS10^2+AT10^2)*$C$59/1000+(AS11^2+AT11^2)*$G$59/1000+(AS12^2+AT12^2)*$K$59/1000)/$C$13^2</f>
        <v>1.0789568233171873E-3</v>
      </c>
      <c r="AS57" s="523" t="s">
        <v>56</v>
      </c>
      <c r="AT57" s="524">
        <f>((AS10^2+AT10^2)*$M$59+(AS11^2+AT11^2)*$O$59+(AS12^2+AT12^2)*$S$59)/(100*$C$13)</f>
        <v>2.0239614389699991E-2</v>
      </c>
      <c r="AU57" s="522">
        <f>((AV10^2+AW10^2)*$C$59/1000+(AV11^2+AW11^2)*$G$59/1000+(AV12^2+AW12^2)*$K$59/1000)/$C$13^2</f>
        <v>1.0744609102593748E-3</v>
      </c>
      <c r="AV57" s="523" t="s">
        <v>56</v>
      </c>
      <c r="AW57" s="524">
        <f>((AV10^2+AW10^2)*$M$59+(AV11^2+AW11^2)*$O$59+(AV12^2+AW12^2)*$S$59)/(100*$C$13)</f>
        <v>2.0149114650300001E-2</v>
      </c>
      <c r="AX57" s="522">
        <f>((AY10^2+AZ10^2)*$C$59/1000+(AY11^2+AZ11^2)*$G$59/1000+(AY12^2+AZ12^2)*$K$59/1000)/$C$13^2</f>
        <v>4.2150301993687506E-4</v>
      </c>
      <c r="AY57" s="523" t="s">
        <v>56</v>
      </c>
      <c r="AZ57" s="524">
        <f>((AY10^2+AZ10^2)*$M$59+(AY11^2+AZ11^2)*$O$59+(AY12^2+AZ12^2)*$S$59)/(100*$C$13)</f>
        <v>7.8995181194999996E-3</v>
      </c>
      <c r="BA57" s="522">
        <f>((BB10^2+BC10^2)*$C$59/1000+(BB11^2+BC11^2)*$G$59/1000+(BB12^2+BC12^2)*$K$59/1000)/$C$13^2</f>
        <v>2.5175358295031255E-4</v>
      </c>
      <c r="BB57" s="523" t="s">
        <v>56</v>
      </c>
      <c r="BC57" s="524">
        <f>((BB10^2+BC10^2)*$M$59+(BB11^2+BC11^2)*$O$59+(BB12^2+BC12^2)*$S$59)/(100*$C$13)</f>
        <v>4.6771051752000003E-3</v>
      </c>
      <c r="BD57" s="522">
        <f>((BE10^2+BF10^2)*$C$59/1000+(BE11^2+BF11^2)*$G$59/1000+(BE12^2+BF12^2)*$K$59/1000)/$C$13^2</f>
        <v>5.0039837662499997E-6</v>
      </c>
      <c r="BE57" s="523" t="s">
        <v>56</v>
      </c>
      <c r="BF57" s="524">
        <f>((BE10^2+BF10^2)*$M$59+(BE11^2+BF11^2)*$O$59+(BE12^2+BF12^2)*$S$59)/(100*$C$13)</f>
        <v>1.1378592495E-4</v>
      </c>
      <c r="BG57" s="522">
        <f>((BH10^2+BI10^2)*$C$59/1000+(BH11^2+BI11^2)*$G$59/1000+(BH12^2+BI12^2)*$K$59/1000)/$C$13^2</f>
        <v>5.2341602512499989E-6</v>
      </c>
      <c r="BH57" s="523" t="s">
        <v>56</v>
      </c>
      <c r="BI57" s="524">
        <f>((BH10^2+BI10^2)*$M$59+(BH11^2+BI11^2)*$O$59+(BH12^2+BI12^2)*$S$59)/(100*$C$13)</f>
        <v>1.2118175954999998E-4</v>
      </c>
      <c r="BJ57" s="522">
        <f>((BK10^2+BL10^2)*$C$59/1000+(BK11^2+BL11^2)*$G$59/1000+(BK12^2+BL12^2)*$K$59/1000)/$C$13^2</f>
        <v>5.0131239271874996E-6</v>
      </c>
      <c r="BK57" s="523" t="s">
        <v>56</v>
      </c>
      <c r="BL57" s="524">
        <f>((BK10^2+BL10^2)*$M$59+(BK11^2+BL11^2)*$O$59+(BK12^2+BL12^2)*$S$59)/(100*$C$13)</f>
        <v>1.1405727494999999E-4</v>
      </c>
      <c r="BM57" s="522">
        <f>((BN10^2+BO10^2)*$C$59/1000+(BN11^2+BO11^2)*$G$59/1000+(BN12^2+BO12^2)*$K$59/1000)/$C$13^2</f>
        <v>5.277549161249999E-6</v>
      </c>
      <c r="BN57" s="523" t="s">
        <v>56</v>
      </c>
      <c r="BO57" s="524">
        <f>((BN10^2+BO10^2)*$M$59+(BN11^2+BO11^2)*$O$59+(BN12^2+BO12^2)*$S$59)/(100*$C$13)</f>
        <v>1.2136546079999998E-4</v>
      </c>
      <c r="BP57" s="522">
        <f>((BQ10^2+BR10^2)*$C$59/1000+(BQ11^2+BR11^2)*$G$59/1000+(BQ12^2+BR12^2)*$K$59/1000)/$C$13^2</f>
        <v>4.9676584908375006E-4</v>
      </c>
      <c r="BQ57" s="523" t="s">
        <v>56</v>
      </c>
      <c r="BR57" s="524">
        <f>((BQ10^2+BR10^2)*$M$59+(BQ11^2+BR11^2)*$O$59+(BQ12^2+BR12^2)*$S$59)/(100*$C$13)</f>
        <v>9.2062408405500021E-3</v>
      </c>
      <c r="BS57" s="522">
        <f>((BT10^2+BU10^2)*$C$59/1000+(BT11^2+BU11^2)*$G$59/1000+(BT12^2+BU12^2)*$K$59/1000)/$C$13^2</f>
        <v>1.0501023650287501E-3</v>
      </c>
      <c r="BT57" s="523" t="s">
        <v>56</v>
      </c>
      <c r="BU57" s="524">
        <f>((BT10^2+BU10^2)*$M$59+(BT11^2+BU11^2)*$O$59+(BT12^2+BU12^2)*$S$59)/(100*$C$13)</f>
        <v>1.9269815309999997E-2</v>
      </c>
      <c r="BV57" s="522">
        <f>((BW10^2+BX10^2)*$C$59/1000+(BW11^2+BX11^2)*$G$59/1000+(BW12^2+BX12^2)*$K$59/1000)/$C$13^2</f>
        <v>1.0572416983096874E-3</v>
      </c>
      <c r="BW57" s="523" t="s">
        <v>56</v>
      </c>
      <c r="BX57" s="524">
        <f>((BW10^2+BX10^2)*$M$59+(BW11^2+BX11^2)*$O$59+(BW12^2+BX12^2)*$S$59)/(100*$C$13)</f>
        <v>1.9452814588350003E-2</v>
      </c>
      <c r="BY57" s="522">
        <f>((BZ10^2+CA10^2)*$C$59/1000+(BZ11^2+CA11^2)*$G$59/1000+(BZ12^2+CA12^2)*$K$59/1000)/$C$13^2</f>
        <v>1.0560584004046874E-3</v>
      </c>
      <c r="BZ57" s="523" t="s">
        <v>56</v>
      </c>
      <c r="CA57" s="524">
        <f>((BZ10^2+CA10^2)*$M$59+(BZ11^2+CA11^2)*$O$59+(BZ12^2+CA12^2)*$S$59)/(100*$C$13)</f>
        <v>1.9387654368749997E-2</v>
      </c>
    </row>
    <row r="58" spans="1:79">
      <c r="A58" s="411"/>
      <c r="B58" s="525" t="s">
        <v>92</v>
      </c>
      <c r="C58" s="526">
        <v>31.8</v>
      </c>
      <c r="D58" s="527"/>
      <c r="E58" s="527"/>
      <c r="F58" s="528" t="s">
        <v>93</v>
      </c>
      <c r="G58" s="529">
        <v>40.799999999999997</v>
      </c>
      <c r="H58" s="413"/>
      <c r="I58" s="429"/>
      <c r="J58" s="530"/>
      <c r="K58" s="531"/>
      <c r="L58" s="532"/>
      <c r="M58" s="533"/>
      <c r="N58" s="534"/>
      <c r="O58" s="535"/>
      <c r="P58" s="530"/>
      <c r="Q58" s="531"/>
      <c r="R58" s="532"/>
      <c r="S58" s="536"/>
      <c r="T58" s="531"/>
      <c r="U58" s="532"/>
      <c r="V58" s="536"/>
      <c r="W58" s="531"/>
      <c r="X58" s="532"/>
      <c r="Y58" s="536"/>
      <c r="Z58" s="531"/>
      <c r="AA58" s="532"/>
      <c r="AB58" s="536"/>
      <c r="AC58" s="531"/>
      <c r="AD58" s="532"/>
      <c r="AE58" s="536"/>
      <c r="AF58" s="531"/>
      <c r="AG58" s="532"/>
      <c r="AH58" s="536"/>
      <c r="AI58" s="531"/>
      <c r="AJ58" s="532"/>
      <c r="AK58" s="536"/>
      <c r="AL58" s="531"/>
      <c r="AM58" s="532"/>
      <c r="AN58" s="536"/>
      <c r="AO58" s="531"/>
      <c r="AP58" s="532"/>
      <c r="AQ58" s="536"/>
      <c r="AR58" s="531"/>
      <c r="AS58" s="532"/>
      <c r="AT58" s="536"/>
      <c r="AU58" s="531"/>
      <c r="AV58" s="532"/>
      <c r="AW58" s="536"/>
      <c r="AX58" s="531"/>
      <c r="AY58" s="532"/>
      <c r="AZ58" s="536"/>
      <c r="BA58" s="531"/>
      <c r="BB58" s="532"/>
      <c r="BC58" s="536"/>
      <c r="BD58" s="531"/>
      <c r="BE58" s="532"/>
      <c r="BF58" s="536"/>
      <c r="BG58" s="531"/>
      <c r="BH58" s="532"/>
      <c r="BI58" s="536"/>
      <c r="BJ58" s="531"/>
      <c r="BK58" s="532"/>
      <c r="BL58" s="536"/>
      <c r="BM58" s="531"/>
      <c r="BN58" s="532"/>
      <c r="BO58" s="536"/>
      <c r="BP58" s="531"/>
      <c r="BQ58" s="532"/>
      <c r="BR58" s="536"/>
      <c r="BS58" s="531"/>
      <c r="BT58" s="532"/>
      <c r="BU58" s="536"/>
      <c r="BV58" s="531"/>
      <c r="BW58" s="532"/>
      <c r="BX58" s="536"/>
      <c r="BY58" s="531"/>
      <c r="BZ58" s="532"/>
      <c r="CA58" s="536"/>
    </row>
    <row r="59" spans="1:79" ht="12.75" customHeight="1" thickBot="1">
      <c r="A59" s="411"/>
      <c r="B59" s="537" t="s">
        <v>94</v>
      </c>
      <c r="C59" s="538">
        <v>134.19999999999999</v>
      </c>
      <c r="D59" s="539"/>
      <c r="E59" s="540" t="s">
        <v>95</v>
      </c>
      <c r="F59" s="541"/>
      <c r="G59" s="539">
        <v>78.150000000000006</v>
      </c>
      <c r="H59" s="438"/>
      <c r="I59" s="542">
        <v>0</v>
      </c>
      <c r="J59" s="543" t="s">
        <v>61</v>
      </c>
      <c r="K59" s="544">
        <v>97.01</v>
      </c>
      <c r="L59" s="544" t="s">
        <v>96</v>
      </c>
      <c r="M59" s="544">
        <v>10.78</v>
      </c>
      <c r="N59" s="438" t="s">
        <v>97</v>
      </c>
      <c r="O59" s="542">
        <v>-0.5</v>
      </c>
      <c r="P59" s="543"/>
      <c r="Q59" s="544">
        <v>0</v>
      </c>
      <c r="R59" s="544" t="s">
        <v>62</v>
      </c>
      <c r="S59" s="545">
        <v>7.2</v>
      </c>
      <c r="T59" s="544">
        <v>0</v>
      </c>
      <c r="U59" s="544"/>
      <c r="V59" s="545"/>
      <c r="W59" s="544"/>
      <c r="X59" s="544"/>
      <c r="Y59" s="545"/>
      <c r="Z59" s="544"/>
      <c r="AA59" s="544"/>
      <c r="AB59" s="545"/>
      <c r="AC59" s="544"/>
      <c r="AD59" s="544"/>
      <c r="AE59" s="545"/>
      <c r="AF59" s="544"/>
      <c r="AG59" s="544"/>
      <c r="AH59" s="545"/>
      <c r="AI59" s="544"/>
      <c r="AJ59" s="544"/>
      <c r="AK59" s="545"/>
      <c r="AL59" s="544"/>
      <c r="AM59" s="544"/>
      <c r="AN59" s="545"/>
      <c r="AO59" s="544"/>
      <c r="AP59" s="544"/>
      <c r="AQ59" s="545"/>
      <c r="AR59" s="544"/>
      <c r="AS59" s="544"/>
      <c r="AT59" s="545"/>
      <c r="AU59" s="544"/>
      <c r="AV59" s="544"/>
      <c r="AW59" s="545"/>
      <c r="AX59" s="544"/>
      <c r="AY59" s="544"/>
      <c r="AZ59" s="545"/>
      <c r="BA59" s="544"/>
      <c r="BB59" s="544"/>
      <c r="BC59" s="545"/>
      <c r="BD59" s="544"/>
      <c r="BE59" s="544"/>
      <c r="BF59" s="545"/>
      <c r="BG59" s="544"/>
      <c r="BH59" s="544"/>
      <c r="BI59" s="545"/>
      <c r="BJ59" s="544"/>
      <c r="BK59" s="544"/>
      <c r="BL59" s="545"/>
      <c r="BM59" s="544"/>
      <c r="BN59" s="544"/>
      <c r="BO59" s="545"/>
      <c r="BP59" s="544"/>
      <c r="BQ59" s="544"/>
      <c r="BR59" s="545"/>
      <c r="BS59" s="544"/>
      <c r="BT59" s="544"/>
      <c r="BU59" s="545"/>
      <c r="BV59" s="544"/>
      <c r="BW59" s="544"/>
      <c r="BX59" s="545"/>
      <c r="BY59" s="544"/>
      <c r="BZ59" s="544"/>
      <c r="CA59" s="545"/>
    </row>
    <row r="60" spans="1:79" ht="13.8" thickBot="1">
      <c r="A60" s="422"/>
      <c r="B60" s="1613" t="s">
        <v>63</v>
      </c>
      <c r="C60" s="1614"/>
      <c r="D60" s="1614"/>
      <c r="E60" s="1614"/>
      <c r="F60" s="1614"/>
      <c r="G60" s="1615"/>
      <c r="H60" s="546">
        <f>I10</f>
        <v>2.673</v>
      </c>
      <c r="I60" s="547" t="s">
        <v>56</v>
      </c>
      <c r="J60" s="548">
        <f>J10</f>
        <v>0.88440000000000007</v>
      </c>
      <c r="K60" s="546">
        <f>L10</f>
        <v>2.6598000000000002</v>
      </c>
      <c r="L60" s="547" t="s">
        <v>56</v>
      </c>
      <c r="M60" s="548">
        <f>M10</f>
        <v>0.85799999999999998</v>
      </c>
      <c r="N60" s="546">
        <f>O10</f>
        <v>2.6598000000000002</v>
      </c>
      <c r="O60" s="547" t="s">
        <v>56</v>
      </c>
      <c r="P60" s="548">
        <f>P10</f>
        <v>0.86460000000000004</v>
      </c>
      <c r="Q60" s="546">
        <f>R10</f>
        <v>2.6334</v>
      </c>
      <c r="R60" s="547" t="s">
        <v>56</v>
      </c>
      <c r="S60" s="548">
        <f>S10</f>
        <v>0.83160000000000001</v>
      </c>
      <c r="T60" s="546">
        <f>U10</f>
        <v>2.6334</v>
      </c>
      <c r="U60" s="547" t="s">
        <v>56</v>
      </c>
      <c r="V60" s="548">
        <f>V10</f>
        <v>0.8448</v>
      </c>
      <c r="W60" s="546">
        <f>X10</f>
        <v>2.6334</v>
      </c>
      <c r="X60" s="547" t="s">
        <v>56</v>
      </c>
      <c r="Y60" s="548">
        <f>Y10</f>
        <v>0.83820000000000006</v>
      </c>
      <c r="Z60" s="546">
        <f>AA10</f>
        <v>2.6334</v>
      </c>
      <c r="AA60" s="547" t="s">
        <v>56</v>
      </c>
      <c r="AB60" s="548">
        <f>AB10</f>
        <v>0.86460000000000004</v>
      </c>
      <c r="AC60" s="546">
        <f>AD10</f>
        <v>2.64</v>
      </c>
      <c r="AD60" s="547" t="s">
        <v>56</v>
      </c>
      <c r="AE60" s="548">
        <f>AE10</f>
        <v>0.86460000000000004</v>
      </c>
      <c r="AF60" s="546">
        <f>AG10</f>
        <v>2.6663999999999999</v>
      </c>
      <c r="AG60" s="547" t="s">
        <v>56</v>
      </c>
      <c r="AH60" s="548">
        <f>AH10</f>
        <v>0.91079999999999994</v>
      </c>
      <c r="AI60" s="546">
        <f>AJ10</f>
        <v>2.6334</v>
      </c>
      <c r="AJ60" s="547" t="s">
        <v>56</v>
      </c>
      <c r="AK60" s="548">
        <f>AK10</f>
        <v>0.85799999999999998</v>
      </c>
      <c r="AL60" s="546">
        <f>AM10</f>
        <v>2.673</v>
      </c>
      <c r="AM60" s="547" t="s">
        <v>56</v>
      </c>
      <c r="AN60" s="548">
        <f>AN10</f>
        <v>0.9174000000000001</v>
      </c>
      <c r="AO60" s="546">
        <f>AP10</f>
        <v>2.6598000000000002</v>
      </c>
      <c r="AP60" s="547" t="s">
        <v>56</v>
      </c>
      <c r="AQ60" s="548">
        <f>AQ10</f>
        <v>0.9042</v>
      </c>
      <c r="AR60" s="546">
        <f>AS10</f>
        <v>2.6663999999999994</v>
      </c>
      <c r="AS60" s="547" t="s">
        <v>56</v>
      </c>
      <c r="AT60" s="548">
        <f>AT10</f>
        <v>0.89100000000000001</v>
      </c>
      <c r="AU60" s="546">
        <f>AV10</f>
        <v>2.6598000000000002</v>
      </c>
      <c r="AV60" s="547" t="s">
        <v>56</v>
      </c>
      <c r="AW60" s="548">
        <f>AW10</f>
        <v>0.89100000000000001</v>
      </c>
      <c r="AX60" s="546">
        <f>AY10</f>
        <v>1.6962000000000002</v>
      </c>
      <c r="AY60" s="547" t="s">
        <v>56</v>
      </c>
      <c r="AZ60" s="548">
        <f>AZ10</f>
        <v>0.45539999999999997</v>
      </c>
      <c r="BA60" s="546">
        <f>BB10</f>
        <v>1.2144000000000001</v>
      </c>
      <c r="BB60" s="547" t="s">
        <v>56</v>
      </c>
      <c r="BC60" s="548">
        <f>BC10</f>
        <v>0.59399999999999997</v>
      </c>
      <c r="BD60" s="546">
        <f>BE10</f>
        <v>0.2046</v>
      </c>
      <c r="BE60" s="547" t="s">
        <v>56</v>
      </c>
      <c r="BF60" s="548">
        <f>BF10</f>
        <v>0</v>
      </c>
      <c r="BG60" s="546">
        <f>BH10</f>
        <v>0.2112</v>
      </c>
      <c r="BH60" s="547" t="s">
        <v>56</v>
      </c>
      <c r="BI60" s="548">
        <f>BI10</f>
        <v>0</v>
      </c>
      <c r="BJ60" s="546">
        <f>BK10</f>
        <v>0.2046</v>
      </c>
      <c r="BK60" s="547" t="s">
        <v>56</v>
      </c>
      <c r="BL60" s="548">
        <f>BL10</f>
        <v>0</v>
      </c>
      <c r="BM60" s="546">
        <f>BN10</f>
        <v>0.2112</v>
      </c>
      <c r="BN60" s="547" t="s">
        <v>56</v>
      </c>
      <c r="BO60" s="548">
        <f>BO10</f>
        <v>0</v>
      </c>
      <c r="BP60" s="546">
        <f>BQ10</f>
        <v>1.8018000000000003</v>
      </c>
      <c r="BQ60" s="547" t="s">
        <v>56</v>
      </c>
      <c r="BR60" s="548">
        <f>BR10</f>
        <v>0.59399999999999997</v>
      </c>
      <c r="BS60" s="546">
        <f>BT10</f>
        <v>2.6135999999999999</v>
      </c>
      <c r="BT60" s="547" t="s">
        <v>56</v>
      </c>
      <c r="BU60" s="548">
        <f>BU10</f>
        <v>0.8448</v>
      </c>
      <c r="BV60" s="546">
        <f>BW10</f>
        <v>2.6268000000000002</v>
      </c>
      <c r="BW60" s="547" t="s">
        <v>56</v>
      </c>
      <c r="BX60" s="548">
        <f>BX10</f>
        <v>0.8448</v>
      </c>
      <c r="BY60" s="546">
        <f>BZ10</f>
        <v>2.6201999999999996</v>
      </c>
      <c r="BZ60" s="547" t="s">
        <v>56</v>
      </c>
      <c r="CA60" s="548">
        <f>CA10</f>
        <v>0.85139999999999993</v>
      </c>
    </row>
    <row r="61" spans="1:79">
      <c r="A61" s="514"/>
      <c r="B61" s="515" t="s">
        <v>54</v>
      </c>
      <c r="C61" s="472"/>
      <c r="D61" s="472" t="s">
        <v>55</v>
      </c>
      <c r="E61" s="472"/>
      <c r="F61" s="472"/>
      <c r="G61" s="472"/>
      <c r="H61" s="516">
        <f>$C$63/1000</f>
        <v>3.2500000000000001E-2</v>
      </c>
      <c r="I61" s="517" t="s">
        <v>56</v>
      </c>
      <c r="J61" s="518">
        <f>$G$63/1000</f>
        <v>4.6399999999999997E-2</v>
      </c>
      <c r="K61" s="516">
        <f>$C$63/1000</f>
        <v>3.2500000000000001E-2</v>
      </c>
      <c r="L61" s="517" t="s">
        <v>56</v>
      </c>
      <c r="M61" s="518">
        <f>$G$63/1000</f>
        <v>4.6399999999999997E-2</v>
      </c>
      <c r="N61" s="516">
        <f>$C$63/1000</f>
        <v>3.2500000000000001E-2</v>
      </c>
      <c r="O61" s="517" t="s">
        <v>56</v>
      </c>
      <c r="P61" s="518">
        <f>$G$63/1000</f>
        <v>4.6399999999999997E-2</v>
      </c>
      <c r="Q61" s="516">
        <f>$C$63/1000</f>
        <v>3.2500000000000001E-2</v>
      </c>
      <c r="R61" s="517" t="s">
        <v>56</v>
      </c>
      <c r="S61" s="518">
        <f>$G$63/1000</f>
        <v>4.6399999999999997E-2</v>
      </c>
      <c r="T61" s="516">
        <f>$C$63/1000</f>
        <v>3.2500000000000001E-2</v>
      </c>
      <c r="U61" s="517" t="s">
        <v>56</v>
      </c>
      <c r="V61" s="518">
        <f>$G$63/1000</f>
        <v>4.6399999999999997E-2</v>
      </c>
      <c r="W61" s="516">
        <f>$C$63/1000</f>
        <v>3.2500000000000001E-2</v>
      </c>
      <c r="X61" s="517" t="s">
        <v>56</v>
      </c>
      <c r="Y61" s="518">
        <f>$G$63/1000</f>
        <v>4.6399999999999997E-2</v>
      </c>
      <c r="Z61" s="516">
        <f>$C$63/1000</f>
        <v>3.2500000000000001E-2</v>
      </c>
      <c r="AA61" s="517" t="s">
        <v>56</v>
      </c>
      <c r="AB61" s="518">
        <f>$G$63/1000</f>
        <v>4.6399999999999997E-2</v>
      </c>
      <c r="AC61" s="516">
        <f>$C$63/1000</f>
        <v>3.2500000000000001E-2</v>
      </c>
      <c r="AD61" s="517" t="s">
        <v>56</v>
      </c>
      <c r="AE61" s="518">
        <f>$G$63/1000</f>
        <v>4.6399999999999997E-2</v>
      </c>
      <c r="AF61" s="516">
        <f>$C$63/1000</f>
        <v>3.2500000000000001E-2</v>
      </c>
      <c r="AG61" s="517" t="s">
        <v>56</v>
      </c>
      <c r="AH61" s="518">
        <f>$G$63/1000</f>
        <v>4.6399999999999997E-2</v>
      </c>
      <c r="AI61" s="516">
        <f>$C$63/1000</f>
        <v>3.2500000000000001E-2</v>
      </c>
      <c r="AJ61" s="517" t="s">
        <v>56</v>
      </c>
      <c r="AK61" s="518">
        <f>$G$63/1000</f>
        <v>4.6399999999999997E-2</v>
      </c>
      <c r="AL61" s="516">
        <f>$C$63/1000</f>
        <v>3.2500000000000001E-2</v>
      </c>
      <c r="AM61" s="517" t="s">
        <v>56</v>
      </c>
      <c r="AN61" s="518">
        <f>$G$63/1000</f>
        <v>4.6399999999999997E-2</v>
      </c>
      <c r="AO61" s="516">
        <f>$C$63/1000</f>
        <v>3.2500000000000001E-2</v>
      </c>
      <c r="AP61" s="517" t="s">
        <v>56</v>
      </c>
      <c r="AQ61" s="518">
        <f>$G$63/1000</f>
        <v>4.6399999999999997E-2</v>
      </c>
      <c r="AR61" s="516">
        <f>$C$63/1000</f>
        <v>3.2500000000000001E-2</v>
      </c>
      <c r="AS61" s="517" t="s">
        <v>56</v>
      </c>
      <c r="AT61" s="518">
        <f>$G$63/1000</f>
        <v>4.6399999999999997E-2</v>
      </c>
      <c r="AU61" s="516">
        <f>$C$63/1000</f>
        <v>3.2500000000000001E-2</v>
      </c>
      <c r="AV61" s="517" t="s">
        <v>56</v>
      </c>
      <c r="AW61" s="518">
        <f>$G$63/1000</f>
        <v>4.6399999999999997E-2</v>
      </c>
      <c r="AX61" s="516">
        <f>$C$63/1000</f>
        <v>3.2500000000000001E-2</v>
      </c>
      <c r="AY61" s="517" t="s">
        <v>56</v>
      </c>
      <c r="AZ61" s="518">
        <f>$G$63/1000</f>
        <v>4.6399999999999997E-2</v>
      </c>
      <c r="BA61" s="516">
        <f>$C$63/1000</f>
        <v>3.2500000000000001E-2</v>
      </c>
      <c r="BB61" s="517" t="s">
        <v>56</v>
      </c>
      <c r="BC61" s="518">
        <f>$G$63/1000</f>
        <v>4.6399999999999997E-2</v>
      </c>
      <c r="BD61" s="516">
        <f>$C$63/1000</f>
        <v>3.2500000000000001E-2</v>
      </c>
      <c r="BE61" s="517" t="s">
        <v>56</v>
      </c>
      <c r="BF61" s="518">
        <f>$G$63/1000</f>
        <v>4.6399999999999997E-2</v>
      </c>
      <c r="BG61" s="516">
        <f>$C$63/1000</f>
        <v>3.2500000000000001E-2</v>
      </c>
      <c r="BH61" s="517" t="s">
        <v>56</v>
      </c>
      <c r="BI61" s="518">
        <f>$G$63/1000</f>
        <v>4.6399999999999997E-2</v>
      </c>
      <c r="BJ61" s="516">
        <f>$C$63/1000</f>
        <v>3.2500000000000001E-2</v>
      </c>
      <c r="BK61" s="517" t="s">
        <v>56</v>
      </c>
      <c r="BL61" s="518">
        <f>$G$63/1000</f>
        <v>4.6399999999999997E-2</v>
      </c>
      <c r="BM61" s="516">
        <f>$C$63/1000</f>
        <v>3.2500000000000001E-2</v>
      </c>
      <c r="BN61" s="517" t="s">
        <v>56</v>
      </c>
      <c r="BO61" s="518">
        <f>$G$63/1000</f>
        <v>4.6399999999999997E-2</v>
      </c>
      <c r="BP61" s="516">
        <f>$C$63/1000</f>
        <v>3.2500000000000001E-2</v>
      </c>
      <c r="BQ61" s="517" t="s">
        <v>56</v>
      </c>
      <c r="BR61" s="518">
        <f>$G$63/1000</f>
        <v>4.6399999999999997E-2</v>
      </c>
      <c r="BS61" s="516">
        <f>$C$63/1000</f>
        <v>3.2500000000000001E-2</v>
      </c>
      <c r="BT61" s="517" t="s">
        <v>56</v>
      </c>
      <c r="BU61" s="518">
        <f>$G$63/1000</f>
        <v>4.6399999999999997E-2</v>
      </c>
      <c r="BV61" s="516">
        <f>$C$63/1000</f>
        <v>3.2500000000000001E-2</v>
      </c>
      <c r="BW61" s="517" t="s">
        <v>56</v>
      </c>
      <c r="BX61" s="518">
        <f>$G$63/1000</f>
        <v>4.6399999999999997E-2</v>
      </c>
      <c r="BY61" s="516">
        <f>$C$63/1000</f>
        <v>3.2500000000000001E-2</v>
      </c>
      <c r="BZ61" s="517" t="s">
        <v>56</v>
      </c>
      <c r="CA61" s="518">
        <f>$G$63/1000</f>
        <v>4.6399999999999997E-2</v>
      </c>
    </row>
    <row r="62" spans="1:79" ht="13.8" thickBot="1">
      <c r="A62" s="549" t="s">
        <v>24</v>
      </c>
      <c r="B62" s="519" t="s">
        <v>57</v>
      </c>
      <c r="C62" s="520"/>
      <c r="D62" s="520" t="s">
        <v>58</v>
      </c>
      <c r="E62" s="521"/>
      <c r="F62" s="520"/>
      <c r="G62" s="419"/>
      <c r="H62" s="522">
        <f>((I18^2+J18^2)*$C$64/1000+(I19^2+J19^2)*$G$64/1000+(I20^2+J20^2)*$K$64/1000)/$C$21^2</f>
        <v>2.2667113983138748E-3</v>
      </c>
      <c r="I62" s="523" t="s">
        <v>56</v>
      </c>
      <c r="J62" s="524">
        <f>((I18^2+J18^2)*$M$64+(I19^2+J19^2)*$O$64+(I20^2+J20^2)*$S$64)/(100*$C$21)</f>
        <v>4.9663288504799993E-2</v>
      </c>
      <c r="K62" s="522">
        <f>((L18^2+M18^2)*$C$64/1000+(L19^2+M19^2)*$G$64/1000+(L20^2+M20^2)*$K$64/1000)/$C$21^2</f>
        <v>2.2574914326708752E-3</v>
      </c>
      <c r="L62" s="523" t="s">
        <v>56</v>
      </c>
      <c r="M62" s="524">
        <f>((L18^2+M18^2)*$M$64+(L19^2+M19^2)*$O$64+(L20^2+M20^2)*$S$64)/(100*$C$21)</f>
        <v>4.9478717934000001E-2</v>
      </c>
      <c r="N62" s="522">
        <f>((O18^2+P18^2)*$C$64/1000+(O19^2+P19^2)*$G$64/1000+(O20^2+P20^2)*$K$64/1000)/$C$21^2</f>
        <v>2.2713515879461878E-3</v>
      </c>
      <c r="O62" s="523" t="s">
        <v>56</v>
      </c>
      <c r="P62" s="524">
        <f>((O18^2+P18^2)*$M$64+(O19^2+P19^2)*$O$64+(O20^2+P20^2)*$S$64)/(100*$C$21)</f>
        <v>4.9781637167399986E-2</v>
      </c>
      <c r="Q62" s="522">
        <f>((R18^2+S18^2)*$C$64/1000+(R19^2+S19^2)*$G$64/1000+(R20^2+S20^2)*$K$64/1000)/$C$21^2</f>
        <v>2.3147986528935E-3</v>
      </c>
      <c r="R62" s="523" t="s">
        <v>56</v>
      </c>
      <c r="S62" s="524">
        <f>((R18^2+S18^2)*$M$64+(R19^2+S19^2)*$O$64+(R20^2+S20^2)*$S$64)/(100*$C$21)</f>
        <v>5.0992126812000001E-2</v>
      </c>
      <c r="T62" s="522">
        <f>((U18^2+V18^2)*$C$64/1000+(U19^2+V19^2)*$G$64/1000+(U20^2+V20^2)*$K$64/1000)/$C$21^2</f>
        <v>2.347300680279751E-3</v>
      </c>
      <c r="U62" s="523" t="s">
        <v>56</v>
      </c>
      <c r="V62" s="524">
        <f>((U18^2+V18^2)*$M$64+(U19^2+V19^2)*$O$64+(U20^2+V20^2)*$S$64)/(100*$C$21)</f>
        <v>5.1896645982000014E-2</v>
      </c>
      <c r="W62" s="522">
        <f>((X18^2+Y18^2)*$C$64/1000+(X19^2+Y19^2)*$G$64/1000+(X20^2+Y20^2)*$K$64/1000)/$C$21^2</f>
        <v>2.4009048558421889E-3</v>
      </c>
      <c r="X62" s="523" t="s">
        <v>56</v>
      </c>
      <c r="Y62" s="524">
        <f>((X18^2+Y18^2)*$M$64+(X19^2+Y19^2)*$O$64+(X20^2+Y20^2)*$S$64)/(100*$C$21)</f>
        <v>5.3536710303000022E-2</v>
      </c>
      <c r="Z62" s="522">
        <f>((AA18^2+AB18^2)*$C$64/1000+(AA19^2+AB19^2)*$G$64/1000+(AA20^2+AB20^2)*$K$64/1000)/$C$21^2</f>
        <v>2.4355373226564382E-3</v>
      </c>
      <c r="AA62" s="523" t="s">
        <v>56</v>
      </c>
      <c r="AB62" s="524">
        <f>((AA18^2+AB18^2)*$M$64+(AA19^2+AB19^2)*$O$64+(AA20^2+AB20^2)*$S$64)/(100*$C$21)</f>
        <v>5.434401880620001E-2</v>
      </c>
      <c r="AC62" s="522">
        <f>((AD18^2+AE18^2)*$C$64/1000+(AD19^2+AE19^2)*$G$64/1000+(AD20^2+AE20^2)*$K$64/1000)/$C$21^2</f>
        <v>2.4134598621984378E-3</v>
      </c>
      <c r="AD62" s="523" t="s">
        <v>56</v>
      </c>
      <c r="AE62" s="524">
        <f>((AD18^2+AE18^2)*$M$64+(AD19^2+AE19^2)*$O$64+(AD20^2+AE20^2)*$S$64)/(100*$C$21)</f>
        <v>5.3836874973000014E-2</v>
      </c>
      <c r="AF62" s="522">
        <f>((AG18^2+AH18^2)*$C$64/1000+(AG19^2+AH19^2)*$G$64/1000+(AG20^2+AH20^2)*$K$64/1000)/$C$21^2</f>
        <v>2.4318501432333754E-3</v>
      </c>
      <c r="AG62" s="523" t="s">
        <v>56</v>
      </c>
      <c r="AH62" s="524">
        <f>((AG18^2+AH18^2)*$M$64+(AG19^2+AH19^2)*$O$64+(AG20^2+AH20^2)*$S$64)/(100*$C$21)</f>
        <v>5.4407942863200012E-2</v>
      </c>
      <c r="AI62" s="522">
        <f>((AJ18^2+AK18^2)*$C$64/1000+(AJ19^2+AK19^2)*$G$64/1000+(AJ20^2+AK20^2)*$K$64/1000)/$C$21^2</f>
        <v>2.4151014166539373E-3</v>
      </c>
      <c r="AJ62" s="523" t="s">
        <v>56</v>
      </c>
      <c r="AK62" s="524">
        <f>((AJ18^2+AK18^2)*$M$64+(AJ19^2+AK19^2)*$O$64+(AJ20^2+AK20^2)*$S$64)/(100*$C$21)</f>
        <v>5.4045749543399982E-2</v>
      </c>
      <c r="AL62" s="522">
        <f>((AM18^2+AN18^2)*$C$64/1000+(AM19^2+AN19^2)*$G$64/1000+(AM20^2+AN20^2)*$K$64/1000)/$C$21^2</f>
        <v>2.4125144986816881E-3</v>
      </c>
      <c r="AM62" s="523" t="s">
        <v>56</v>
      </c>
      <c r="AN62" s="524">
        <f>((AM18^2+AN18^2)*$M$64+(AM19^2+AN19^2)*$O$64+(AM20^2+AN20^2)*$S$64)/(100*$C$21)</f>
        <v>5.3826854877000008E-2</v>
      </c>
      <c r="AO62" s="522">
        <f>((AP18^2+AQ18^2)*$C$64/1000+(AP19^2+AQ19^2)*$G$64/1000+(AP20^2+AQ20^2)*$K$64/1000)/$C$21^2</f>
        <v>2.3902719217458747E-3</v>
      </c>
      <c r="AP62" s="523" t="s">
        <v>56</v>
      </c>
      <c r="AQ62" s="524">
        <f>((AP18^2+AQ18^2)*$M$64+(AP19^2+AQ19^2)*$O$64+(AP20^2+AQ20^2)*$S$64)/(100*$C$21)</f>
        <v>5.2837006510799991E-2</v>
      </c>
      <c r="AR62" s="522">
        <f>((AS18^2+AT18^2)*$C$64/1000+(AS19^2+AT19^2)*$G$64/1000+(AS20^2+AT20^2)*$K$64/1000)/$C$21^2</f>
        <v>2.3348127127533753E-3</v>
      </c>
      <c r="AS62" s="523" t="s">
        <v>56</v>
      </c>
      <c r="AT62" s="524">
        <f>((AS18^2+AT18^2)*$M$64+(AS19^2+AT19^2)*$O$64+(AS20^2+AT20^2)*$S$64)/(100*$C$21)</f>
        <v>5.1884713980000011E-2</v>
      </c>
      <c r="AU62" s="522">
        <f>((AV18^2+AW18^2)*$C$64/1000+(AV19^2+AW19^2)*$G$64/1000+(AV20^2+AW20^2)*$K$64/1000)/$C$21^2</f>
        <v>2.4520226967016871E-3</v>
      </c>
      <c r="AV62" s="523" t="s">
        <v>56</v>
      </c>
      <c r="AW62" s="524">
        <f>((AV18^2+AW18^2)*$M$64+(AV19^2+AW19^2)*$O$64+(AV20^2+AW20^2)*$S$64)/(100*$C$21)</f>
        <v>5.484175124219999E-2</v>
      </c>
      <c r="AX62" s="522">
        <f>((AY18^2+AZ18^2)*$C$64/1000+(AY19^2+AZ19^2)*$G$64/1000+(AY20^2+AZ20^2)*$K$64/1000)/$C$21^2</f>
        <v>1.3860387254671874E-3</v>
      </c>
      <c r="AY62" s="523" t="s">
        <v>56</v>
      </c>
      <c r="AZ62" s="524">
        <f>((AY18^2+AZ18^2)*$M$64+(AY19^2+AZ19^2)*$O$64+(AY20^2+AZ20^2)*$S$64)/(100*$C$21)</f>
        <v>3.2286460742999998E-2</v>
      </c>
      <c r="BA62" s="522">
        <f>((BB18^2+BC18^2)*$C$64/1000+(BB19^2+BC19^2)*$G$64/1000+(BB20^2+BC20^2)*$K$64/1000)/$C$21^2</f>
        <v>1.0426602801330003E-3</v>
      </c>
      <c r="BB62" s="523" t="s">
        <v>56</v>
      </c>
      <c r="BC62" s="524">
        <f>((BB18^2+BC18^2)*$M$64+(BB19^2+BC19^2)*$O$64+(BB20^2+BC20^2)*$S$64)/(100*$C$21)</f>
        <v>2.4556947753600008E-2</v>
      </c>
      <c r="BD62" s="522">
        <f>((BE18^2+BF18^2)*$C$64/1000+(BE19^2+BF19^2)*$G$64/1000+(BE20^2+BF20^2)*$K$64/1000)/$C$21^2</f>
        <v>3.4618862268674991E-4</v>
      </c>
      <c r="BE62" s="523" t="s">
        <v>56</v>
      </c>
      <c r="BF62" s="524">
        <f>((BE18^2+BF18^2)*$M$64+(BE19^2+BF19^2)*$O$64+(BE20^2+BF20^2)*$S$64)/(100*$C$21)</f>
        <v>9.1298845187999973E-3</v>
      </c>
      <c r="BG62" s="522">
        <f>((BH18^2+BI18^2)*$C$64/1000+(BH19^2+BI19^2)*$G$64/1000+(BH20^2+BI20^2)*$K$64/1000)/$C$21^2</f>
        <v>3.6202910383968765E-4</v>
      </c>
      <c r="BH62" s="523" t="s">
        <v>56</v>
      </c>
      <c r="BI62" s="524">
        <f>((BH18^2+BI18^2)*$M$64+(BH19^2+BI19^2)*$O$64+(BH20^2+BI20^2)*$S$64)/(100*$C$21)</f>
        <v>9.5897469258000041E-3</v>
      </c>
      <c r="BJ62" s="522">
        <f>((BK18^2+BL18^2)*$C$64/1000+(BK19^2+BL19^2)*$G$64/1000+(BK20^2+BL20^2)*$K$64/1000)/$C$21^2</f>
        <v>3.5692330911918743E-4</v>
      </c>
      <c r="BK62" s="523" t="s">
        <v>56</v>
      </c>
      <c r="BL62" s="524">
        <f>((BK18^2+BL18^2)*$M$64+(BK19^2+BL19^2)*$O$64+(BK20^2+BL20^2)*$S$64)/(100*$C$21)</f>
        <v>9.4567784921999985E-3</v>
      </c>
      <c r="BM62" s="522">
        <f>((BN18^2+BO18^2)*$C$64/1000+(BN19^2+BO19^2)*$G$64/1000+(BN20^2+BO20^2)*$K$64/1000)/$C$21^2</f>
        <v>3.5623447684200005E-4</v>
      </c>
      <c r="BN62" s="523" t="s">
        <v>56</v>
      </c>
      <c r="BO62" s="524">
        <f>((BN18^2+BO18^2)*$M$64+(BN19^2+BO19^2)*$O$64+(BN20^2+BO20^2)*$S$64)/(100*$C$21)</f>
        <v>9.4229397972000004E-3</v>
      </c>
      <c r="BP62" s="522">
        <f>((BQ18^2+BR18^2)*$C$64/1000+(BQ19^2+BR19^2)*$G$64/1000+(BQ20^2+BR20^2)*$K$64/1000)/$C$21^2</f>
        <v>1.5174945364651877E-3</v>
      </c>
      <c r="BQ62" s="523" t="s">
        <v>56</v>
      </c>
      <c r="BR62" s="524">
        <f>((BQ18^2+BR18^2)*$M$64+(BQ19^2+BR19^2)*$O$64+(BQ20^2+BR20^2)*$S$64)/(100*$C$21)</f>
        <v>3.4802714903399999E-2</v>
      </c>
      <c r="BS62" s="522">
        <f>((BT18^2+BU18^2)*$C$64/1000+(BT19^2+BU19^2)*$G$64/1000+(BT20^2+BU20^2)*$K$64/1000)/$C$21^2</f>
        <v>2.4307942088688749E-3</v>
      </c>
      <c r="BT62" s="523" t="s">
        <v>56</v>
      </c>
      <c r="BU62" s="524">
        <f>((BT18^2+BU18^2)*$M$64+(BT19^2+BU19^2)*$O$64+(BT20^2+BU20^2)*$S$64)/(100*$C$21)</f>
        <v>5.3870344675200001E-2</v>
      </c>
      <c r="BV62" s="522">
        <f>((BW18^2+BX18^2)*$C$64/1000+(BW19^2+BX19^2)*$G$64/1000+(BW20^2+BX20^2)*$K$64/1000)/$C$21^2</f>
        <v>2.4362359156164374E-3</v>
      </c>
      <c r="BW62" s="523" t="s">
        <v>56</v>
      </c>
      <c r="BX62" s="524">
        <f>((BW18^2+BX18^2)*$M$64+(BW19^2+BX19^2)*$O$64+(BW20^2+BX20^2)*$S$64)/(100*$C$21)</f>
        <v>5.3943081265799997E-2</v>
      </c>
      <c r="BY62" s="522">
        <f>((BZ18^2+CA18^2)*$C$64/1000+(BZ19^2+CA19^2)*$G$64/1000+(BZ20^2+CA20^2)*$K$64/1000)/$C$21^2</f>
        <v>2.4117821584424999E-3</v>
      </c>
      <c r="BZ62" s="523" t="s">
        <v>56</v>
      </c>
      <c r="CA62" s="524">
        <f>((BZ18^2+CA18^2)*$M$64+(BZ19^2+CA19^2)*$O$64+(BZ20^2+CA20^2)*$S$64)/(100*$C$21)</f>
        <v>5.332550077800001E-2</v>
      </c>
    </row>
    <row r="63" spans="1:79">
      <c r="A63" s="550"/>
      <c r="B63" s="551" t="s">
        <v>92</v>
      </c>
      <c r="C63" s="526">
        <v>32.5</v>
      </c>
      <c r="D63" s="527"/>
      <c r="E63" s="527"/>
      <c r="F63" s="528" t="s">
        <v>93</v>
      </c>
      <c r="G63" s="529">
        <v>46.4</v>
      </c>
      <c r="H63" s="413"/>
      <c r="I63" s="429"/>
      <c r="J63" s="552"/>
      <c r="K63" s="553"/>
      <c r="L63" s="554"/>
      <c r="M63" s="555"/>
      <c r="N63" s="556"/>
      <c r="O63" s="557"/>
      <c r="P63" s="552"/>
      <c r="Q63" s="553"/>
      <c r="R63" s="554"/>
      <c r="S63" s="555"/>
      <c r="T63" s="553"/>
      <c r="U63" s="554"/>
      <c r="V63" s="555"/>
      <c r="W63" s="553"/>
      <c r="X63" s="554"/>
      <c r="Y63" s="555"/>
      <c r="Z63" s="553"/>
      <c r="AA63" s="554"/>
      <c r="AB63" s="555"/>
      <c r="AC63" s="553"/>
      <c r="AD63" s="554"/>
      <c r="AE63" s="555"/>
      <c r="AF63" s="553"/>
      <c r="AG63" s="554"/>
      <c r="AH63" s="555"/>
      <c r="AI63" s="553"/>
      <c r="AJ63" s="554"/>
      <c r="AK63" s="555"/>
      <c r="AL63" s="553"/>
      <c r="AM63" s="554"/>
      <c r="AN63" s="555"/>
      <c r="AO63" s="553"/>
      <c r="AP63" s="554"/>
      <c r="AQ63" s="555"/>
      <c r="AR63" s="553"/>
      <c r="AS63" s="554"/>
      <c r="AT63" s="555"/>
      <c r="AU63" s="553"/>
      <c r="AV63" s="554"/>
      <c r="AW63" s="555"/>
      <c r="AX63" s="553"/>
      <c r="AY63" s="554"/>
      <c r="AZ63" s="555"/>
      <c r="BA63" s="553"/>
      <c r="BB63" s="554"/>
      <c r="BC63" s="555"/>
      <c r="BD63" s="553"/>
      <c r="BE63" s="554"/>
      <c r="BF63" s="555"/>
      <c r="BG63" s="553"/>
      <c r="BH63" s="554"/>
      <c r="BI63" s="555"/>
      <c r="BJ63" s="553"/>
      <c r="BK63" s="554"/>
      <c r="BL63" s="555"/>
      <c r="BM63" s="553"/>
      <c r="BN63" s="554"/>
      <c r="BO63" s="555"/>
      <c r="BP63" s="553"/>
      <c r="BQ63" s="554"/>
      <c r="BR63" s="555"/>
      <c r="BS63" s="553"/>
      <c r="BT63" s="554"/>
      <c r="BU63" s="555"/>
      <c r="BV63" s="553"/>
      <c r="BW63" s="554"/>
      <c r="BX63" s="555"/>
      <c r="BY63" s="553"/>
      <c r="BZ63" s="554"/>
      <c r="CA63" s="555"/>
    </row>
    <row r="64" spans="1:79" ht="13.8" thickBot="1">
      <c r="A64" s="550"/>
      <c r="B64" s="558" t="s">
        <v>94</v>
      </c>
      <c r="C64" s="512">
        <v>136.4</v>
      </c>
      <c r="D64" s="509"/>
      <c r="E64" s="540" t="s">
        <v>95</v>
      </c>
      <c r="F64" s="541"/>
      <c r="G64" s="509">
        <v>70.67</v>
      </c>
      <c r="H64" s="438"/>
      <c r="I64" s="542"/>
      <c r="J64" s="543" t="s">
        <v>61</v>
      </c>
      <c r="K64" s="544">
        <v>110.8</v>
      </c>
      <c r="L64" s="544" t="s">
        <v>96</v>
      </c>
      <c r="M64" s="545">
        <v>10.68</v>
      </c>
      <c r="N64" s="438" t="s">
        <v>97</v>
      </c>
      <c r="O64" s="539">
        <v>-0.4</v>
      </c>
      <c r="P64" s="543"/>
      <c r="Q64" s="544">
        <v>0</v>
      </c>
      <c r="R64" s="544" t="s">
        <v>62</v>
      </c>
      <c r="S64" s="559">
        <v>7.2</v>
      </c>
      <c r="T64" s="544">
        <v>0</v>
      </c>
      <c r="U64" s="544"/>
      <c r="V64" s="545"/>
      <c r="W64" s="544"/>
      <c r="X64" s="544"/>
      <c r="Y64" s="545"/>
      <c r="Z64" s="544"/>
      <c r="AA64" s="544"/>
      <c r="AB64" s="545"/>
      <c r="AC64" s="544"/>
      <c r="AD64" s="544"/>
      <c r="AE64" s="545"/>
      <c r="AF64" s="544"/>
      <c r="AG64" s="544"/>
      <c r="AH64" s="545"/>
      <c r="AI64" s="544"/>
      <c r="AJ64" s="544"/>
      <c r="AK64" s="545"/>
      <c r="AL64" s="544"/>
      <c r="AM64" s="544"/>
      <c r="AN64" s="545"/>
      <c r="AO64" s="544"/>
      <c r="AP64" s="544"/>
      <c r="AQ64" s="545"/>
      <c r="AR64" s="544"/>
      <c r="AS64" s="544"/>
      <c r="AT64" s="545"/>
      <c r="AU64" s="544"/>
      <c r="AV64" s="544"/>
      <c r="AW64" s="545"/>
      <c r="AX64" s="544"/>
      <c r="AY64" s="544"/>
      <c r="AZ64" s="545"/>
      <c r="BA64" s="544"/>
      <c r="BB64" s="544"/>
      <c r="BC64" s="545"/>
      <c r="BD64" s="544"/>
      <c r="BE64" s="544"/>
      <c r="BF64" s="545"/>
      <c r="BG64" s="544"/>
      <c r="BH64" s="544"/>
      <c r="BI64" s="545"/>
      <c r="BJ64" s="544"/>
      <c r="BK64" s="544"/>
      <c r="BL64" s="545"/>
      <c r="BM64" s="544"/>
      <c r="BN64" s="544"/>
      <c r="BO64" s="545"/>
      <c r="BP64" s="544"/>
      <c r="BQ64" s="544"/>
      <c r="BR64" s="545"/>
      <c r="BS64" s="544"/>
      <c r="BT64" s="544"/>
      <c r="BU64" s="545"/>
      <c r="BV64" s="544"/>
      <c r="BW64" s="544"/>
      <c r="BX64" s="545"/>
      <c r="BY64" s="544"/>
      <c r="BZ64" s="544"/>
      <c r="CA64" s="545"/>
    </row>
    <row r="65" spans="1:81" s="298" customFormat="1" ht="13.8" thickBot="1">
      <c r="A65" s="422"/>
      <c r="B65" s="1613" t="s">
        <v>63</v>
      </c>
      <c r="C65" s="1614"/>
      <c r="D65" s="1614"/>
      <c r="E65" s="1614"/>
      <c r="F65" s="1614"/>
      <c r="G65" s="1615"/>
      <c r="H65" s="546">
        <f>I18</f>
        <v>4.1117999999999997</v>
      </c>
      <c r="I65" s="547" t="s">
        <v>56</v>
      </c>
      <c r="J65" s="548">
        <f>J18</f>
        <v>1.419</v>
      </c>
      <c r="K65" s="546">
        <f>L18</f>
        <v>4.1052</v>
      </c>
      <c r="L65" s="547" t="s">
        <v>56</v>
      </c>
      <c r="M65" s="548">
        <f>M18</f>
        <v>1.4124000000000001</v>
      </c>
      <c r="N65" s="546">
        <f>O18</f>
        <v>4.1183999999999994</v>
      </c>
      <c r="O65" s="547" t="s">
        <v>56</v>
      </c>
      <c r="P65" s="548">
        <f>P18</f>
        <v>1.4124000000000001</v>
      </c>
      <c r="Q65" s="546">
        <f>R18</f>
        <v>4.1646000000000001</v>
      </c>
      <c r="R65" s="547" t="s">
        <v>56</v>
      </c>
      <c r="S65" s="548">
        <f>S18</f>
        <v>1.4321999999999999</v>
      </c>
      <c r="T65" s="546">
        <f>U18</f>
        <v>4.204200000000001</v>
      </c>
      <c r="U65" s="547" t="s">
        <v>56</v>
      </c>
      <c r="V65" s="548">
        <f>V18</f>
        <v>1.4256</v>
      </c>
      <c r="W65" s="546">
        <f>X18</f>
        <v>4.2702000000000009</v>
      </c>
      <c r="X65" s="547" t="s">
        <v>56</v>
      </c>
      <c r="Y65" s="548">
        <f>Y18</f>
        <v>1.4256</v>
      </c>
      <c r="Z65" s="546">
        <f>AA18</f>
        <v>4.2966000000000006</v>
      </c>
      <c r="AA65" s="547" t="s">
        <v>56</v>
      </c>
      <c r="AB65" s="548">
        <f>AB18</f>
        <v>1.452</v>
      </c>
      <c r="AC65" s="560">
        <f>AD18</f>
        <v>4.2768000000000006</v>
      </c>
      <c r="AD65" s="561" t="s">
        <v>56</v>
      </c>
      <c r="AE65" s="562">
        <f>AE18</f>
        <v>1.4454</v>
      </c>
      <c r="AF65" s="560">
        <f>AF62+AF61+AG18</f>
        <v>4.3315318501432341</v>
      </c>
      <c r="AG65" s="561" t="s">
        <v>56</v>
      </c>
      <c r="AH65" s="562">
        <f>AH61+AH62+AH18</f>
        <v>1.5528079428632</v>
      </c>
      <c r="AI65" s="560">
        <f>AI62+AI61+AJ18</f>
        <v>4.318315101416653</v>
      </c>
      <c r="AJ65" s="561" t="s">
        <v>56</v>
      </c>
      <c r="AK65" s="562">
        <f>AK61+AK62+AK18</f>
        <v>1.5458457495433999</v>
      </c>
      <c r="AL65" s="560">
        <f>AL62+AL61+AM18</f>
        <v>4.3117125144986819</v>
      </c>
      <c r="AM65" s="561" t="s">
        <v>56</v>
      </c>
      <c r="AN65" s="562">
        <f>AN61+AN62+AN18</f>
        <v>1.545626854877</v>
      </c>
      <c r="AO65" s="560">
        <f>AO62+AO61+AP18</f>
        <v>4.272090271921746</v>
      </c>
      <c r="AP65" s="561" t="s">
        <v>56</v>
      </c>
      <c r="AQ65" s="562">
        <f>AQ61+AQ62+AQ18</f>
        <v>1.5512370065107999</v>
      </c>
      <c r="AR65" s="560">
        <f>AR62+AR61+AS18</f>
        <v>4.2324348127127536</v>
      </c>
      <c r="AS65" s="561" t="s">
        <v>56</v>
      </c>
      <c r="AT65" s="562">
        <f>AT61+AT62+AT18</f>
        <v>1.53048471398</v>
      </c>
      <c r="AU65" s="560">
        <f>AU62+AU61+AV18</f>
        <v>4.3513520226967017</v>
      </c>
      <c r="AV65" s="561" t="s">
        <v>56</v>
      </c>
      <c r="AW65" s="562">
        <f>AW61+AW62+AW18</f>
        <v>1.5532417512421999</v>
      </c>
      <c r="AX65" s="560">
        <f>AX62+AX61+AY18</f>
        <v>3.3932860387254671</v>
      </c>
      <c r="AY65" s="561" t="s">
        <v>56</v>
      </c>
      <c r="AZ65" s="562">
        <f>AZ61+AZ62+AZ18</f>
        <v>0.923486460743</v>
      </c>
      <c r="BA65" s="560">
        <f>BA62+BA61+BB18</f>
        <v>2.8913426602801331</v>
      </c>
      <c r="BB65" s="561" t="s">
        <v>56</v>
      </c>
      <c r="BC65" s="562">
        <f>BC61+BC62+BC18</f>
        <v>1.0147569477536</v>
      </c>
      <c r="BD65" s="560">
        <f>BD62+BD61+BE18</f>
        <v>1.7950461886226865</v>
      </c>
      <c r="BE65" s="561" t="s">
        <v>56</v>
      </c>
      <c r="BF65" s="562">
        <f>BF61+BF62+BF18</f>
        <v>5.5529884518799991E-2</v>
      </c>
      <c r="BG65" s="560">
        <f>BG62+BG61+BH18</f>
        <v>1.83466202910384</v>
      </c>
      <c r="BH65" s="561" t="s">
        <v>56</v>
      </c>
      <c r="BI65" s="562">
        <f>BI61+BI62+BI18</f>
        <v>5.5989746925799999E-2</v>
      </c>
      <c r="BJ65" s="560">
        <f>BJ62+BJ61+BK18</f>
        <v>1.8214569233091191</v>
      </c>
      <c r="BK65" s="561" t="s">
        <v>56</v>
      </c>
      <c r="BL65" s="562">
        <f>BL61+BL62+BL18</f>
        <v>5.5856778492199999E-2</v>
      </c>
      <c r="BM65" s="560">
        <f>BM62+BM61+BN18</f>
        <v>1.8214562344768419</v>
      </c>
      <c r="BN65" s="561" t="s">
        <v>56</v>
      </c>
      <c r="BO65" s="562">
        <f>BO61+BO62+BO18</f>
        <v>5.5822939797199995E-2</v>
      </c>
      <c r="BP65" s="560">
        <f>BP62+BP61+BQ18</f>
        <v>3.4924174945364652</v>
      </c>
      <c r="BQ65" s="561" t="s">
        <v>56</v>
      </c>
      <c r="BR65" s="562">
        <f>BR61+BR62+BR18</f>
        <v>1.1108027149033999</v>
      </c>
      <c r="BS65" s="560">
        <f>BS62+BS61+BT18</f>
        <v>4.3249307942088686</v>
      </c>
      <c r="BT65" s="561" t="s">
        <v>56</v>
      </c>
      <c r="BU65" s="562">
        <f>BU61+BU62+BU18</f>
        <v>1.5258703446752</v>
      </c>
      <c r="BV65" s="560">
        <f>BV62+BV61+BW18</f>
        <v>4.324936235915616</v>
      </c>
      <c r="BW65" s="561" t="s">
        <v>56</v>
      </c>
      <c r="BX65" s="562">
        <f>BX61+BX62+BX18</f>
        <v>1.5391430812657998</v>
      </c>
      <c r="BY65" s="560">
        <f>BY62+BY61+BZ18</f>
        <v>4.2985117821584424</v>
      </c>
      <c r="BZ65" s="561" t="s">
        <v>56</v>
      </c>
      <c r="CA65" s="562">
        <f>CA61+CA62+CA18</f>
        <v>1.5385255007779999</v>
      </c>
      <c r="CC65" s="563"/>
    </row>
    <row r="66" spans="1:81">
      <c r="A66" s="564" t="s">
        <v>64</v>
      </c>
      <c r="B66" s="565"/>
      <c r="C66" s="566"/>
      <c r="D66" s="447"/>
      <c r="E66" s="429"/>
      <c r="F66" s="312"/>
      <c r="G66" s="417"/>
      <c r="H66" s="567"/>
      <c r="I66" s="568"/>
      <c r="J66" s="569"/>
      <c r="K66" s="570"/>
      <c r="L66" s="571"/>
      <c r="M66" s="569"/>
      <c r="N66" s="570"/>
      <c r="O66" s="571"/>
      <c r="P66" s="569"/>
      <c r="Q66" s="570"/>
      <c r="R66" s="571"/>
      <c r="S66" s="569"/>
      <c r="T66" s="570"/>
      <c r="U66" s="571"/>
      <c r="V66" s="569"/>
      <c r="W66" s="570"/>
      <c r="X66" s="571"/>
      <c r="Y66" s="569"/>
      <c r="Z66" s="570"/>
      <c r="AA66" s="571"/>
      <c r="AB66" s="569"/>
      <c r="AC66" s="570"/>
      <c r="AD66" s="571"/>
      <c r="AE66" s="569"/>
      <c r="AF66" s="570"/>
      <c r="AG66" s="571"/>
      <c r="AH66" s="569"/>
      <c r="AI66" s="570"/>
      <c r="AJ66" s="571"/>
      <c r="AK66" s="569"/>
      <c r="AL66" s="570"/>
      <c r="AM66" s="571"/>
      <c r="AN66" s="569"/>
      <c r="AO66" s="570"/>
      <c r="AP66" s="571"/>
      <c r="AQ66" s="569"/>
      <c r="AR66" s="570"/>
      <c r="AS66" s="571"/>
      <c r="AT66" s="569"/>
      <c r="AU66" s="570"/>
      <c r="AV66" s="571"/>
      <c r="AW66" s="569"/>
      <c r="AX66" s="570"/>
      <c r="AY66" s="571"/>
      <c r="AZ66" s="569"/>
      <c r="BA66" s="570"/>
      <c r="BB66" s="571"/>
      <c r="BC66" s="569"/>
      <c r="BD66" s="570"/>
      <c r="BE66" s="571"/>
      <c r="BF66" s="569"/>
      <c r="BG66" s="570"/>
      <c r="BH66" s="571"/>
      <c r="BI66" s="569"/>
      <c r="BJ66" s="570"/>
      <c r="BK66" s="571"/>
      <c r="BL66" s="569"/>
      <c r="BM66" s="570"/>
      <c r="BN66" s="571"/>
      <c r="BO66" s="569"/>
      <c r="BP66" s="570"/>
      <c r="BQ66" s="571"/>
      <c r="BR66" s="569"/>
      <c r="BS66" s="570"/>
      <c r="BT66" s="571"/>
      <c r="BU66" s="569"/>
      <c r="BV66" s="570"/>
      <c r="BW66" s="571"/>
      <c r="BX66" s="569"/>
      <c r="BY66" s="570"/>
      <c r="BZ66" s="571"/>
      <c r="CA66" s="569"/>
    </row>
    <row r="67" spans="1:81" ht="14.4" thickBot="1">
      <c r="A67" s="572" t="s">
        <v>65</v>
      </c>
      <c r="B67" s="573"/>
      <c r="C67" s="574"/>
      <c r="D67" s="573"/>
      <c r="E67" s="439"/>
      <c r="F67" s="573" t="s">
        <v>66</v>
      </c>
      <c r="G67" s="441"/>
      <c r="H67" s="575">
        <f>SUM(H60,H65)</f>
        <v>6.7847999999999997</v>
      </c>
      <c r="I67" s="576" t="s">
        <v>56</v>
      </c>
      <c r="J67" s="577">
        <f>SUM(J60,J65)</f>
        <v>2.3033999999999999</v>
      </c>
      <c r="K67" s="575">
        <f>SUM(K60,K65)</f>
        <v>6.7650000000000006</v>
      </c>
      <c r="L67" s="576" t="s">
        <v>56</v>
      </c>
      <c r="M67" s="577">
        <f>SUM(M60,M65)</f>
        <v>2.2704</v>
      </c>
      <c r="N67" s="575">
        <f>SUM(N60,N65)</f>
        <v>6.7782</v>
      </c>
      <c r="O67" s="576" t="s">
        <v>56</v>
      </c>
      <c r="P67" s="577">
        <f>SUM(P60,P65)</f>
        <v>2.2770000000000001</v>
      </c>
      <c r="Q67" s="575">
        <f>SUM(Q60,Q65)</f>
        <v>6.798</v>
      </c>
      <c r="R67" s="576" t="s">
        <v>56</v>
      </c>
      <c r="S67" s="577">
        <f>SUM(S60,S65)</f>
        <v>2.2637999999999998</v>
      </c>
      <c r="T67" s="575">
        <f>SUM(T60,T65)</f>
        <v>6.837600000000001</v>
      </c>
      <c r="U67" s="576" t="s">
        <v>56</v>
      </c>
      <c r="V67" s="577">
        <f>SUM(V60,V65)</f>
        <v>2.2704</v>
      </c>
      <c r="W67" s="575">
        <f>SUM(W60,W65)</f>
        <v>6.9036000000000008</v>
      </c>
      <c r="X67" s="576" t="s">
        <v>56</v>
      </c>
      <c r="Y67" s="577">
        <f>SUM(Y60,Y65)</f>
        <v>2.2637999999999998</v>
      </c>
      <c r="Z67" s="575">
        <f>SUM(Z60,Z65)</f>
        <v>6.9300000000000006</v>
      </c>
      <c r="AA67" s="576" t="s">
        <v>56</v>
      </c>
      <c r="AB67" s="577">
        <f>SUM(AB60,AB65)</f>
        <v>2.3166000000000002</v>
      </c>
      <c r="AC67" s="575">
        <f>SUM(AC60,AC65)</f>
        <v>6.9168000000000003</v>
      </c>
      <c r="AD67" s="576" t="s">
        <v>56</v>
      </c>
      <c r="AE67" s="577">
        <f>SUM(AE60,AE65)</f>
        <v>2.31</v>
      </c>
      <c r="AF67" s="575">
        <f>SUM(AF60,AF65)</f>
        <v>6.9979318501432335</v>
      </c>
      <c r="AG67" s="576" t="s">
        <v>56</v>
      </c>
      <c r="AH67" s="577">
        <f>SUM(AH60,AH65)</f>
        <v>2.4636079428632001</v>
      </c>
      <c r="AI67" s="575">
        <f>SUM(AI60,AI65)</f>
        <v>6.9517151014166529</v>
      </c>
      <c r="AJ67" s="576" t="s">
        <v>56</v>
      </c>
      <c r="AK67" s="577">
        <f>SUM(AK60,AK65)</f>
        <v>2.4038457495433998</v>
      </c>
      <c r="AL67" s="575">
        <f>SUM(AL60,AL65)</f>
        <v>6.9847125144986819</v>
      </c>
      <c r="AM67" s="576" t="s">
        <v>56</v>
      </c>
      <c r="AN67" s="577">
        <f>SUM(AN60,AN65)</f>
        <v>2.463026854877</v>
      </c>
      <c r="AO67" s="575">
        <f>SUM(AO60,AO65)</f>
        <v>6.9318902719217466</v>
      </c>
      <c r="AP67" s="576" t="s">
        <v>56</v>
      </c>
      <c r="AQ67" s="577">
        <f>SUM(AQ60,AQ65)</f>
        <v>2.4554370065107998</v>
      </c>
      <c r="AR67" s="575">
        <f>SUM(AR60,AR65)</f>
        <v>6.898834812712753</v>
      </c>
      <c r="AS67" s="576" t="s">
        <v>56</v>
      </c>
      <c r="AT67" s="577">
        <f>SUM(AT60,AT65)</f>
        <v>2.42148471398</v>
      </c>
      <c r="AU67" s="575">
        <f>SUM(AU60,AU65)</f>
        <v>7.0111520226967023</v>
      </c>
      <c r="AV67" s="576" t="s">
        <v>56</v>
      </c>
      <c r="AW67" s="577">
        <f>SUM(AW60,AW65)</f>
        <v>2.4442417512421999</v>
      </c>
      <c r="AX67" s="575">
        <f>SUM(AX60,AX65)</f>
        <v>5.0894860387254672</v>
      </c>
      <c r="AY67" s="576" t="s">
        <v>56</v>
      </c>
      <c r="AZ67" s="577">
        <f>SUM(AZ60,AZ65)</f>
        <v>1.378886460743</v>
      </c>
      <c r="BA67" s="575">
        <f>SUM(BA60,BA65)</f>
        <v>4.105742660280133</v>
      </c>
      <c r="BB67" s="576" t="s">
        <v>56</v>
      </c>
      <c r="BC67" s="577">
        <f>SUM(BC60,BC65)</f>
        <v>1.6087569477536001</v>
      </c>
      <c r="BD67" s="575">
        <f>SUM(BD60,BD65)</f>
        <v>1.9996461886226866</v>
      </c>
      <c r="BE67" s="576" t="s">
        <v>56</v>
      </c>
      <c r="BF67" s="577">
        <f>SUM(BF60,BF65)</f>
        <v>5.5529884518799991E-2</v>
      </c>
      <c r="BG67" s="575">
        <f>SUM(BG60,BG65)</f>
        <v>2.0458620291038399</v>
      </c>
      <c r="BH67" s="576" t="s">
        <v>56</v>
      </c>
      <c r="BI67" s="577">
        <f>SUM(BI60,BI65)</f>
        <v>5.5989746925799999E-2</v>
      </c>
      <c r="BJ67" s="575">
        <f>SUM(BJ60,BJ65)</f>
        <v>2.026056923309119</v>
      </c>
      <c r="BK67" s="576" t="s">
        <v>56</v>
      </c>
      <c r="BL67" s="577">
        <f>SUM(BL60,BL65)</f>
        <v>5.5856778492199999E-2</v>
      </c>
      <c r="BM67" s="575">
        <f>SUM(BM60,BM65)</f>
        <v>2.0326562344768417</v>
      </c>
      <c r="BN67" s="576" t="s">
        <v>56</v>
      </c>
      <c r="BO67" s="577">
        <f>SUM(BO60,BO65)</f>
        <v>5.5822939797199995E-2</v>
      </c>
      <c r="BP67" s="575">
        <f>SUM(BP60,BP65)</f>
        <v>5.2942174945364657</v>
      </c>
      <c r="BQ67" s="576" t="s">
        <v>56</v>
      </c>
      <c r="BR67" s="577">
        <f>SUM(BR60,BR65)</f>
        <v>1.7048027149034</v>
      </c>
      <c r="BS67" s="575">
        <f>SUM(BS60,BS65)</f>
        <v>6.9385307942088685</v>
      </c>
      <c r="BT67" s="576" t="s">
        <v>56</v>
      </c>
      <c r="BU67" s="577">
        <f>SUM(BU60,BU65)</f>
        <v>2.3706703446752</v>
      </c>
      <c r="BV67" s="575">
        <f>SUM(BV60,BV65)</f>
        <v>6.9517362359156163</v>
      </c>
      <c r="BW67" s="576" t="s">
        <v>56</v>
      </c>
      <c r="BX67" s="577">
        <f>SUM(BX60,BX65)</f>
        <v>2.3839430812657998</v>
      </c>
      <c r="BY67" s="575">
        <f>SUM(BY60,BY65)</f>
        <v>6.9187117821584421</v>
      </c>
      <c r="BZ67" s="576" t="s">
        <v>56</v>
      </c>
      <c r="CA67" s="577">
        <f>SUM(CA60,CA65)</f>
        <v>2.3899255007779998</v>
      </c>
    </row>
    <row r="68" spans="1:81">
      <c r="A68" s="298"/>
      <c r="B68" s="298"/>
      <c r="C68" s="298"/>
      <c r="D68" s="298"/>
      <c r="E68" s="298" t="s">
        <v>67</v>
      </c>
      <c r="F68" s="298"/>
      <c r="G68" s="298"/>
      <c r="H68" s="298"/>
      <c r="I68" s="299">
        <f>J67/H67</f>
        <v>0.33949416342412453</v>
      </c>
      <c r="J68" s="298"/>
      <c r="K68" s="298"/>
      <c r="L68" s="299">
        <f>M67/K67</f>
        <v>0.33560975609756094</v>
      </c>
      <c r="M68" s="298"/>
      <c r="N68" s="298"/>
      <c r="O68" s="299">
        <f>P67/N67</f>
        <v>0.33592989289191821</v>
      </c>
      <c r="P68" s="298"/>
      <c r="Q68" s="298"/>
      <c r="R68" s="299">
        <f>S67/Q67</f>
        <v>0.33300970873786406</v>
      </c>
      <c r="S68" s="298"/>
      <c r="T68" s="298"/>
      <c r="U68" s="299">
        <f>V67/T67</f>
        <v>0.33204633204633199</v>
      </c>
      <c r="V68" s="298"/>
      <c r="W68" s="298"/>
      <c r="X68" s="299">
        <f>Y67/W67</f>
        <v>0.32791586998087946</v>
      </c>
      <c r="Y68" s="298"/>
      <c r="Z68" s="298"/>
      <c r="AA68" s="299">
        <f>AB67/Z67</f>
        <v>0.3342857142857143</v>
      </c>
      <c r="AB68" s="298"/>
      <c r="AC68" s="298"/>
      <c r="AD68" s="299">
        <f>AE67/AC67</f>
        <v>0.33396946564885494</v>
      </c>
      <c r="AE68" s="298"/>
      <c r="AF68" s="298"/>
      <c r="AG68" s="299">
        <f>AH67/AF67</f>
        <v>0.35204800441330036</v>
      </c>
      <c r="AH68" s="298"/>
      <c r="AI68" s="298"/>
      <c r="AJ68" s="299">
        <f>AK67/AI67</f>
        <v>0.34579175275084745</v>
      </c>
      <c r="AK68" s="298"/>
      <c r="AL68" s="298"/>
      <c r="AM68" s="299">
        <f>AN67/AL67</f>
        <v>0.35263109967150602</v>
      </c>
      <c r="AN68" s="298"/>
      <c r="AO68" s="298"/>
      <c r="AP68" s="299">
        <f>AQ67/AO67</f>
        <v>0.35422329410734776</v>
      </c>
      <c r="AQ68" s="298"/>
      <c r="AR68" s="298"/>
      <c r="AS68" s="299">
        <f>AT67/AR67</f>
        <v>0.35099908603665003</v>
      </c>
      <c r="AT68" s="298"/>
      <c r="AU68" s="298"/>
      <c r="AV68" s="299">
        <f>AW67/AU67</f>
        <v>0.3486219872753622</v>
      </c>
      <c r="AW68" s="298"/>
      <c r="AX68" s="298"/>
      <c r="AY68" s="299">
        <f>AZ67/AX67</f>
        <v>0.27092842975718373</v>
      </c>
      <c r="AZ68" s="298"/>
      <c r="BA68" s="298"/>
      <c r="BB68" s="299">
        <f>BC67/BA67</f>
        <v>0.39183092581935841</v>
      </c>
      <c r="BC68" s="298"/>
      <c r="BD68" s="298"/>
      <c r="BE68" s="299">
        <f>BF67/BD67</f>
        <v>2.776985490470581E-2</v>
      </c>
      <c r="BF68" s="298"/>
      <c r="BG68" s="298"/>
      <c r="BH68" s="299">
        <f>BI67/BG67</f>
        <v>2.7367313205536883E-2</v>
      </c>
      <c r="BI68" s="298"/>
      <c r="BJ68" s="298"/>
      <c r="BK68" s="299">
        <f>BL67/BJ67</f>
        <v>2.7569204916992274E-2</v>
      </c>
      <c r="BL68" s="298"/>
      <c r="BM68" s="298"/>
      <c r="BN68" s="299">
        <f>BO67/BM67</f>
        <v>2.7463049998499876E-2</v>
      </c>
      <c r="BO68" s="298"/>
      <c r="BP68" s="298"/>
      <c r="BQ68" s="299">
        <f>BR67/BP67</f>
        <v>0.3220122174169695</v>
      </c>
      <c r="BR68" s="298"/>
      <c r="BS68" s="298"/>
      <c r="BT68" s="299">
        <f>BU67/BS67</f>
        <v>0.34166748191906005</v>
      </c>
      <c r="BU68" s="298"/>
      <c r="BV68" s="298"/>
      <c r="BW68" s="299">
        <f>BX67/BV67</f>
        <v>0.34292772342962891</v>
      </c>
      <c r="BX68" s="298"/>
      <c r="BY68" s="298"/>
      <c r="BZ68" s="299">
        <f>CA67/BY67</f>
        <v>0.34542926140397928</v>
      </c>
      <c r="CA68" s="298"/>
    </row>
    <row r="69" spans="1:81" s="578" customFormat="1" ht="13.8">
      <c r="B69" s="1616" t="s">
        <v>68</v>
      </c>
      <c r="C69" s="1616"/>
      <c r="D69" s="1616"/>
      <c r="E69" s="1616"/>
      <c r="F69" s="1616"/>
      <c r="T69" s="579"/>
      <c r="U69" s="580"/>
    </row>
    <row r="70" spans="1:81" s="578" customFormat="1">
      <c r="I70" s="581"/>
      <c r="L70" s="581"/>
      <c r="O70" s="581"/>
      <c r="R70" s="581"/>
      <c r="U70" s="581"/>
      <c r="X70" s="581"/>
      <c r="AA70" s="581"/>
      <c r="AD70" s="581"/>
      <c r="AG70" s="581"/>
      <c r="AJ70" s="581"/>
      <c r="AM70" s="581"/>
      <c r="AP70" s="581"/>
      <c r="AS70" s="581"/>
      <c r="AV70" s="581"/>
      <c r="AY70" s="581"/>
      <c r="BB70" s="581"/>
      <c r="BE70" s="581"/>
      <c r="BH70" s="581"/>
      <c r="BK70" s="581"/>
      <c r="BN70" s="581"/>
      <c r="BQ70" s="581"/>
      <c r="BT70" s="581"/>
      <c r="BW70" s="581"/>
      <c r="BZ70" s="581"/>
    </row>
    <row r="71" spans="1:81" s="578" customFormat="1"/>
    <row r="72" spans="1:81" s="578" customFormat="1"/>
    <row r="74" spans="1:81" ht="15.6">
      <c r="S74" s="582"/>
    </row>
  </sheetData>
  <mergeCells count="8">
    <mergeCell ref="B65:G65"/>
    <mergeCell ref="B69:F69"/>
    <mergeCell ref="K5:M5"/>
    <mergeCell ref="BZ5:CA5"/>
    <mergeCell ref="E29:F29"/>
    <mergeCell ref="E30:F30"/>
    <mergeCell ref="E31:F31"/>
    <mergeCell ref="B60:G60"/>
  </mergeCells>
  <pageMargins left="0.19685039370078741" right="0.19685039370078741" top="0.39370078740157483" bottom="3.937007874015748E-2" header="0.35433070866141736" footer="0.11811023622047245"/>
  <pageSetup paperSize="9" scale="61" orientation="landscape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1"/>
  <sheetViews>
    <sheetView view="pageBreakPreview" topLeftCell="A12" zoomScale="70" zoomScaleNormal="90" zoomScaleSheetLayoutView="70" workbookViewId="0">
      <selection activeCell="H52" sqref="H52"/>
    </sheetView>
  </sheetViews>
  <sheetFormatPr defaultColWidth="9.109375" defaultRowHeight="13.2"/>
  <cols>
    <col min="1" max="1" width="4.44140625" style="1" customWidth="1"/>
    <col min="2" max="2" width="8.109375" style="1" customWidth="1"/>
    <col min="3" max="3" width="8" style="1" customWidth="1"/>
    <col min="4" max="4" width="7.33203125" style="1" customWidth="1"/>
    <col min="5" max="5" width="5.44140625" style="1" customWidth="1"/>
    <col min="6" max="6" width="5.109375" style="1" customWidth="1"/>
    <col min="7" max="7" width="5.44140625" style="1" customWidth="1"/>
    <col min="8" max="18" width="8.33203125" style="1" customWidth="1"/>
    <col min="19" max="79" width="8.109375" style="1" customWidth="1"/>
    <col min="80" max="80" width="13.5546875" style="1" customWidth="1"/>
    <col min="81" max="16384" width="9.109375" style="1"/>
  </cols>
  <sheetData>
    <row r="1" spans="1:79" ht="17.399999999999999">
      <c r="C1" s="2" t="s">
        <v>0</v>
      </c>
      <c r="D1" s="3"/>
      <c r="H1" s="3"/>
      <c r="BY1" s="5" t="s">
        <v>1</v>
      </c>
    </row>
    <row r="2" spans="1:79" ht="13.8">
      <c r="C2" s="6"/>
      <c r="D2" s="7"/>
      <c r="E2" s="7"/>
      <c r="F2" s="7"/>
    </row>
    <row r="3" spans="1:79" ht="18" thickBot="1">
      <c r="B3" s="8"/>
      <c r="C3" s="9" t="s">
        <v>2</v>
      </c>
      <c r="D3" s="9"/>
      <c r="E3" s="9"/>
      <c r="F3" s="10"/>
      <c r="G3" s="9"/>
      <c r="H3" s="9"/>
      <c r="J3" s="8"/>
      <c r="K3" s="1606" t="s">
        <v>98</v>
      </c>
      <c r="L3" s="1606"/>
      <c r="M3" s="1606"/>
      <c r="N3" s="1606"/>
      <c r="O3" s="11"/>
      <c r="P3" s="8"/>
      <c r="BY3" s="12" t="s">
        <v>4</v>
      </c>
      <c r="BZ3" s="1607">
        <v>43453</v>
      </c>
      <c r="CA3" s="1607"/>
    </row>
    <row r="4" spans="1:79" ht="13.8" thickBot="1">
      <c r="B4" s="8"/>
      <c r="C4" s="8"/>
      <c r="D4" s="8"/>
      <c r="E4" s="8"/>
      <c r="F4" s="8"/>
      <c r="G4" s="8"/>
      <c r="H4" s="8"/>
      <c r="I4" s="8"/>
      <c r="J4" s="8"/>
      <c r="K4" s="13"/>
      <c r="L4" s="8"/>
      <c r="M4" s="8"/>
    </row>
    <row r="5" spans="1:79" s="28" customFormat="1" ht="13.8" thickBot="1">
      <c r="A5" s="14" t="s">
        <v>5</v>
      </c>
      <c r="B5" s="15"/>
      <c r="C5" s="15"/>
      <c r="D5" s="16"/>
      <c r="E5" s="16"/>
      <c r="F5" s="17"/>
      <c r="G5" s="18"/>
      <c r="H5" s="19"/>
      <c r="I5" s="20">
        <v>1</v>
      </c>
      <c r="J5" s="21" t="s">
        <v>6</v>
      </c>
      <c r="K5" s="22"/>
      <c r="L5" s="23">
        <v>2</v>
      </c>
      <c r="M5" s="24" t="s">
        <v>6</v>
      </c>
      <c r="N5" s="19"/>
      <c r="O5" s="20">
        <v>3</v>
      </c>
      <c r="P5" s="21" t="s">
        <v>6</v>
      </c>
      <c r="Q5" s="19"/>
      <c r="R5" s="20">
        <v>4</v>
      </c>
      <c r="S5" s="21" t="s">
        <v>6</v>
      </c>
      <c r="T5" s="19"/>
      <c r="U5" s="20">
        <v>5</v>
      </c>
      <c r="V5" s="21" t="s">
        <v>6</v>
      </c>
      <c r="W5" s="19"/>
      <c r="X5" s="20">
        <v>6</v>
      </c>
      <c r="Y5" s="21" t="s">
        <v>6</v>
      </c>
      <c r="Z5" s="19"/>
      <c r="AA5" s="20">
        <v>7</v>
      </c>
      <c r="AB5" s="21" t="s">
        <v>6</v>
      </c>
      <c r="AC5" s="19"/>
      <c r="AD5" s="20">
        <v>8</v>
      </c>
      <c r="AE5" s="21" t="s">
        <v>6</v>
      </c>
      <c r="AF5" s="19"/>
      <c r="AG5" s="20">
        <v>9</v>
      </c>
      <c r="AH5" s="21" t="s">
        <v>6</v>
      </c>
      <c r="AI5" s="19"/>
      <c r="AJ5" s="20">
        <v>10</v>
      </c>
      <c r="AK5" s="21" t="s">
        <v>6</v>
      </c>
      <c r="AL5" s="19"/>
      <c r="AM5" s="20">
        <v>11</v>
      </c>
      <c r="AN5" s="21" t="s">
        <v>6</v>
      </c>
      <c r="AO5" s="19"/>
      <c r="AP5" s="20">
        <v>12</v>
      </c>
      <c r="AQ5" s="21" t="s">
        <v>6</v>
      </c>
      <c r="AR5" s="19"/>
      <c r="AS5" s="20">
        <v>13</v>
      </c>
      <c r="AT5" s="21" t="s">
        <v>6</v>
      </c>
      <c r="AU5" s="19"/>
      <c r="AV5" s="20">
        <v>14</v>
      </c>
      <c r="AW5" s="21" t="s">
        <v>6</v>
      </c>
      <c r="AX5" s="19"/>
      <c r="AY5" s="20">
        <v>15</v>
      </c>
      <c r="AZ5" s="21" t="s">
        <v>6</v>
      </c>
      <c r="BA5" s="19"/>
      <c r="BB5" s="20">
        <v>16</v>
      </c>
      <c r="BC5" s="21" t="s">
        <v>6</v>
      </c>
      <c r="BD5" s="19"/>
      <c r="BE5" s="20">
        <v>17</v>
      </c>
      <c r="BF5" s="21" t="s">
        <v>6</v>
      </c>
      <c r="BG5" s="19"/>
      <c r="BH5" s="20">
        <v>18</v>
      </c>
      <c r="BI5" s="21" t="s">
        <v>6</v>
      </c>
      <c r="BJ5" s="19"/>
      <c r="BK5" s="20">
        <v>19</v>
      </c>
      <c r="BL5" s="21" t="s">
        <v>6</v>
      </c>
      <c r="BM5" s="19"/>
      <c r="BN5" s="20">
        <v>20</v>
      </c>
      <c r="BO5" s="21" t="s">
        <v>6</v>
      </c>
      <c r="BP5" s="19"/>
      <c r="BQ5" s="20">
        <v>21</v>
      </c>
      <c r="BR5" s="21" t="s">
        <v>6</v>
      </c>
      <c r="BS5" s="19"/>
      <c r="BT5" s="20">
        <v>22</v>
      </c>
      <c r="BU5" s="21" t="s">
        <v>6</v>
      </c>
      <c r="BV5" s="25"/>
      <c r="BW5" s="23">
        <v>23</v>
      </c>
      <c r="BX5" s="24" t="s">
        <v>6</v>
      </c>
      <c r="BY5" s="26"/>
      <c r="BZ5" s="23">
        <v>24</v>
      </c>
      <c r="CA5" s="27" t="s">
        <v>6</v>
      </c>
    </row>
    <row r="6" spans="1:79" s="28" customFormat="1">
      <c r="A6" s="14" t="s">
        <v>7</v>
      </c>
      <c r="B6" s="29"/>
      <c r="C6" s="29" t="s">
        <v>8</v>
      </c>
      <c r="D6" s="30"/>
      <c r="E6" s="30"/>
      <c r="F6" s="31"/>
      <c r="G6" s="31"/>
      <c r="H6" s="32" t="s">
        <v>9</v>
      </c>
      <c r="I6" s="33" t="s">
        <v>10</v>
      </c>
      <c r="J6" s="34" t="s">
        <v>11</v>
      </c>
      <c r="K6" s="35" t="s">
        <v>9</v>
      </c>
      <c r="L6" s="36" t="s">
        <v>10</v>
      </c>
      <c r="M6" s="37" t="s">
        <v>11</v>
      </c>
      <c r="N6" s="32" t="s">
        <v>9</v>
      </c>
      <c r="O6" s="33" t="s">
        <v>10</v>
      </c>
      <c r="P6" s="34" t="s">
        <v>11</v>
      </c>
      <c r="Q6" s="32" t="s">
        <v>9</v>
      </c>
      <c r="R6" s="33" t="s">
        <v>10</v>
      </c>
      <c r="S6" s="34" t="s">
        <v>11</v>
      </c>
      <c r="T6" s="32" t="s">
        <v>9</v>
      </c>
      <c r="U6" s="33" t="s">
        <v>10</v>
      </c>
      <c r="V6" s="34" t="s">
        <v>11</v>
      </c>
      <c r="W6" s="32" t="s">
        <v>9</v>
      </c>
      <c r="X6" s="33" t="s">
        <v>10</v>
      </c>
      <c r="Y6" s="34" t="s">
        <v>11</v>
      </c>
      <c r="Z6" s="32" t="s">
        <v>9</v>
      </c>
      <c r="AA6" s="33" t="s">
        <v>10</v>
      </c>
      <c r="AB6" s="34" t="s">
        <v>11</v>
      </c>
      <c r="AC6" s="32" t="s">
        <v>9</v>
      </c>
      <c r="AD6" s="33" t="s">
        <v>10</v>
      </c>
      <c r="AE6" s="34" t="s">
        <v>11</v>
      </c>
      <c r="AF6" s="32" t="s">
        <v>9</v>
      </c>
      <c r="AG6" s="33" t="s">
        <v>10</v>
      </c>
      <c r="AH6" s="34" t="s">
        <v>11</v>
      </c>
      <c r="AI6" s="32" t="s">
        <v>9</v>
      </c>
      <c r="AJ6" s="33" t="s">
        <v>10</v>
      </c>
      <c r="AK6" s="34" t="s">
        <v>11</v>
      </c>
      <c r="AL6" s="32" t="s">
        <v>9</v>
      </c>
      <c r="AM6" s="33" t="s">
        <v>10</v>
      </c>
      <c r="AN6" s="34" t="s">
        <v>11</v>
      </c>
      <c r="AO6" s="32" t="s">
        <v>9</v>
      </c>
      <c r="AP6" s="33" t="s">
        <v>10</v>
      </c>
      <c r="AQ6" s="34" t="s">
        <v>11</v>
      </c>
      <c r="AR6" s="32" t="s">
        <v>9</v>
      </c>
      <c r="AS6" s="33" t="s">
        <v>10</v>
      </c>
      <c r="AT6" s="34" t="s">
        <v>11</v>
      </c>
      <c r="AU6" s="32" t="s">
        <v>9</v>
      </c>
      <c r="AV6" s="33" t="s">
        <v>10</v>
      </c>
      <c r="AW6" s="34" t="s">
        <v>11</v>
      </c>
      <c r="AX6" s="32" t="s">
        <v>9</v>
      </c>
      <c r="AY6" s="33" t="s">
        <v>10</v>
      </c>
      <c r="AZ6" s="34" t="s">
        <v>11</v>
      </c>
      <c r="BA6" s="32" t="s">
        <v>9</v>
      </c>
      <c r="BB6" s="33" t="s">
        <v>10</v>
      </c>
      <c r="BC6" s="34" t="s">
        <v>11</v>
      </c>
      <c r="BD6" s="32" t="s">
        <v>9</v>
      </c>
      <c r="BE6" s="33" t="s">
        <v>10</v>
      </c>
      <c r="BF6" s="34" t="s">
        <v>11</v>
      </c>
      <c r="BG6" s="32" t="s">
        <v>9</v>
      </c>
      <c r="BH6" s="33" t="s">
        <v>10</v>
      </c>
      <c r="BI6" s="34" t="s">
        <v>11</v>
      </c>
      <c r="BJ6" s="32" t="s">
        <v>9</v>
      </c>
      <c r="BK6" s="33" t="s">
        <v>10</v>
      </c>
      <c r="BL6" s="34" t="s">
        <v>11</v>
      </c>
      <c r="BM6" s="32" t="s">
        <v>9</v>
      </c>
      <c r="BN6" s="33" t="s">
        <v>10</v>
      </c>
      <c r="BO6" s="34" t="s">
        <v>11</v>
      </c>
      <c r="BP6" s="32" t="s">
        <v>9</v>
      </c>
      <c r="BQ6" s="33" t="s">
        <v>10</v>
      </c>
      <c r="BR6" s="34" t="s">
        <v>11</v>
      </c>
      <c r="BS6" s="32" t="s">
        <v>9</v>
      </c>
      <c r="BT6" s="33" t="s">
        <v>10</v>
      </c>
      <c r="BU6" s="34" t="s">
        <v>11</v>
      </c>
      <c r="BV6" s="32" t="s">
        <v>9</v>
      </c>
      <c r="BW6" s="33" t="s">
        <v>10</v>
      </c>
      <c r="BX6" s="34" t="s">
        <v>11</v>
      </c>
      <c r="BY6" s="38" t="s">
        <v>9</v>
      </c>
      <c r="BZ6" s="33" t="s">
        <v>10</v>
      </c>
      <c r="CA6" s="34" t="s">
        <v>11</v>
      </c>
    </row>
    <row r="7" spans="1:79" s="28" customFormat="1" ht="13.8" thickBot="1">
      <c r="A7" s="39" t="s">
        <v>12</v>
      </c>
      <c r="B7" s="40"/>
      <c r="C7" s="41" t="s">
        <v>13</v>
      </c>
      <c r="D7" s="42"/>
      <c r="E7" s="42"/>
      <c r="F7" s="43"/>
      <c r="G7" s="43"/>
      <c r="H7" s="44"/>
      <c r="I7" s="45"/>
      <c r="J7" s="46"/>
      <c r="K7" s="47"/>
      <c r="L7" s="48"/>
      <c r="M7" s="49"/>
      <c r="N7" s="44"/>
      <c r="O7" s="45"/>
      <c r="P7" s="46"/>
      <c r="Q7" s="44"/>
      <c r="R7" s="45"/>
      <c r="S7" s="46"/>
      <c r="T7" s="44"/>
      <c r="U7" s="45"/>
      <c r="V7" s="46"/>
      <c r="W7" s="44"/>
      <c r="X7" s="45"/>
      <c r="Y7" s="46"/>
      <c r="Z7" s="44"/>
      <c r="AA7" s="45"/>
      <c r="AB7" s="46"/>
      <c r="AC7" s="44"/>
      <c r="AD7" s="45"/>
      <c r="AE7" s="46"/>
      <c r="AF7" s="44"/>
      <c r="AG7" s="45"/>
      <c r="AH7" s="46"/>
      <c r="AI7" s="44"/>
      <c r="AJ7" s="45"/>
      <c r="AK7" s="46"/>
      <c r="AL7" s="44"/>
      <c r="AM7" s="45"/>
      <c r="AN7" s="46"/>
      <c r="AO7" s="44"/>
      <c r="AP7" s="45"/>
      <c r="AQ7" s="46"/>
      <c r="AR7" s="44"/>
      <c r="AS7" s="45"/>
      <c r="AT7" s="46"/>
      <c r="AU7" s="44"/>
      <c r="AV7" s="45"/>
      <c r="AW7" s="46"/>
      <c r="AX7" s="44"/>
      <c r="AY7" s="45"/>
      <c r="AZ7" s="46"/>
      <c r="BA7" s="44"/>
      <c r="BB7" s="45"/>
      <c r="BC7" s="46"/>
      <c r="BD7" s="44"/>
      <c r="BE7" s="45"/>
      <c r="BF7" s="46"/>
      <c r="BG7" s="44"/>
      <c r="BH7" s="45"/>
      <c r="BI7" s="46"/>
      <c r="BJ7" s="44"/>
      <c r="BK7" s="45"/>
      <c r="BL7" s="46"/>
      <c r="BM7" s="44"/>
      <c r="BN7" s="45"/>
      <c r="BO7" s="46"/>
      <c r="BP7" s="44"/>
      <c r="BQ7" s="45"/>
      <c r="BR7" s="46"/>
      <c r="BS7" s="44"/>
      <c r="BT7" s="45"/>
      <c r="BU7" s="46"/>
      <c r="BV7" s="47"/>
      <c r="BW7" s="48"/>
      <c r="BX7" s="49"/>
      <c r="BY7" s="47"/>
      <c r="BZ7" s="48"/>
      <c r="CA7" s="49"/>
    </row>
    <row r="8" spans="1:79">
      <c r="A8" s="50"/>
      <c r="B8" s="51"/>
      <c r="C8" s="52"/>
      <c r="D8" s="53"/>
      <c r="E8" s="54"/>
      <c r="F8" s="53" t="s">
        <v>17</v>
      </c>
      <c r="G8" s="55"/>
      <c r="H8" s="56">
        <f>SQRT(I8^2+J8^2)*1000/(1.73*I11)</f>
        <v>27.426172523828999</v>
      </c>
      <c r="I8" s="57">
        <v>5.5407000000000002</v>
      </c>
      <c r="J8" s="58">
        <v>0.76890000000000003</v>
      </c>
      <c r="K8" s="56">
        <f>SQRT(L8^2+M8^2)*1000/(1.73*L11)</f>
        <v>27.53912819336686</v>
      </c>
      <c r="L8" s="57">
        <v>5.5637999999999996</v>
      </c>
      <c r="M8" s="58">
        <v>0.76229999999999998</v>
      </c>
      <c r="N8" s="56">
        <f>SQRT(O8^2+P8^2)*1000/(1.73*O11)</f>
        <v>27.572571676575883</v>
      </c>
      <c r="O8" s="57">
        <v>5.5670999999999999</v>
      </c>
      <c r="P8" s="58">
        <v>0.76559999999999995</v>
      </c>
      <c r="Q8" s="56">
        <f>SQRT(R8^2+S8^2)*1000/(1.73*R11)</f>
        <v>28.350655206235412</v>
      </c>
      <c r="R8" s="57">
        <v>5.7188999999999997</v>
      </c>
      <c r="S8" s="58">
        <v>0.78869999999999996</v>
      </c>
      <c r="T8" s="56">
        <f>SQRT(U8^2+V8^2)*1000/(1.73*U11)</f>
        <v>31.640093899034941</v>
      </c>
      <c r="U8" s="57">
        <v>6.3689999999999998</v>
      </c>
      <c r="V8" s="58">
        <v>0.90090000000000003</v>
      </c>
      <c r="W8" s="56">
        <f>SQRT(X8^2+Y8^2)*1000/(1.73*X11)</f>
        <v>35.905704587050643</v>
      </c>
      <c r="X8" s="57">
        <v>7.2039</v>
      </c>
      <c r="Y8" s="58">
        <v>1.1780999999999999</v>
      </c>
      <c r="Z8" s="56">
        <f>SQRT(AA8^2+AB8^2)*1000/(1.73*AA11)</f>
        <v>39.757154379081818</v>
      </c>
      <c r="AA8" s="57">
        <v>7.9364999999999997</v>
      </c>
      <c r="AB8" s="58">
        <v>1.419</v>
      </c>
      <c r="AC8" s="56">
        <f>SQRT(AD8^2+AE8^2)*1000/(1.73*AD11)</f>
        <v>40.624130351913927</v>
      </c>
      <c r="AD8" s="57">
        <v>8.1245999999999992</v>
      </c>
      <c r="AE8" s="58">
        <v>1.4355</v>
      </c>
      <c r="AF8" s="56">
        <f>SQRT(AG8^2+AH8^2)*1000/(1.73*AG11)</f>
        <v>40.434633633568751</v>
      </c>
      <c r="AG8" s="57">
        <v>8.0915999999999997</v>
      </c>
      <c r="AH8" s="58">
        <v>1.3859999999999999</v>
      </c>
      <c r="AI8" s="56">
        <f>SQRT(AJ8^2+AK8^2)*1000/(1.73*AJ11)</f>
        <v>40.445815942819372</v>
      </c>
      <c r="AJ8" s="57">
        <v>8.0915999999999997</v>
      </c>
      <c r="AK8" s="58">
        <v>1.3827</v>
      </c>
      <c r="AL8" s="56">
        <f>SQRT(AM8^2+AN8^2)*1000/(1.73*AM11)</f>
        <v>41.090175969477805</v>
      </c>
      <c r="AM8" s="57">
        <v>8.2269000000000005</v>
      </c>
      <c r="AN8" s="58">
        <v>1.3926000000000001</v>
      </c>
      <c r="AO8" s="56">
        <f>SQRT(AP8^2+AQ8^2)*1000/(1.73*AP11)</f>
        <v>40.538456862294559</v>
      </c>
      <c r="AP8" s="57">
        <v>8.1212999999999997</v>
      </c>
      <c r="AQ8" s="58">
        <v>1.3761000000000001</v>
      </c>
      <c r="AR8" s="56">
        <f>SQRT(AS8^2+AT8^2)*1000/(1.73*AS11)</f>
        <v>40.717555473564232</v>
      </c>
      <c r="AS8" s="57">
        <v>8.1542999999999992</v>
      </c>
      <c r="AT8" s="58">
        <v>1.3958999999999999</v>
      </c>
      <c r="AU8" s="56">
        <f>SQRT(AV8^2+AW8^2)*1000/(1.73*AV11)</f>
        <v>41.323792222966169</v>
      </c>
      <c r="AV8" s="57">
        <v>8.2698</v>
      </c>
      <c r="AW8" s="58">
        <v>1.3992</v>
      </c>
      <c r="AX8" s="56">
        <f>SQRT(AY8^2+AZ8^2)*1000/(1.73*AY11)</f>
        <v>43.362621006333626</v>
      </c>
      <c r="AY8" s="57">
        <v>8.6559000000000008</v>
      </c>
      <c r="AZ8" s="58">
        <v>1.5543</v>
      </c>
      <c r="BA8" s="56">
        <f>SQRT(BB8^2+BC8^2)*1000/(1.73*BB11)</f>
        <v>42.878643328183394</v>
      </c>
      <c r="BB8" s="57">
        <v>8.5701000000000001</v>
      </c>
      <c r="BC8" s="58">
        <v>1.5047999999999999</v>
      </c>
      <c r="BD8" s="56">
        <f>SQRT(BE8^2+BF8^2)*1000/(1.73*BE11)</f>
        <v>42.224623855253512</v>
      </c>
      <c r="BE8" s="57">
        <v>8.4644999999999992</v>
      </c>
      <c r="BF8" s="58">
        <v>1.4388000000000001</v>
      </c>
      <c r="BG8" s="56">
        <f>SQRT(BH8^2+BI8^2)*1000/(1.73*BH11)</f>
        <v>41.267198629614619</v>
      </c>
      <c r="BH8" s="57">
        <v>8.2863000000000007</v>
      </c>
      <c r="BI8" s="58">
        <v>1.3662000000000001</v>
      </c>
      <c r="BJ8" s="56">
        <f>SQRT(BK8^2+BL8^2)*1000/(1.73*BK11)</f>
        <v>39.567885082485382</v>
      </c>
      <c r="BK8" s="57">
        <v>7.9661999999999997</v>
      </c>
      <c r="BL8" s="58">
        <v>1.2407999999999999</v>
      </c>
      <c r="BM8" s="56">
        <f>SQRT(BN8^2+BO8^2)*1000/(1.73*BN11)</f>
        <v>38.391961805307389</v>
      </c>
      <c r="BN8" s="57">
        <v>7.7351999999999999</v>
      </c>
      <c r="BO8" s="58">
        <v>1.1681999999999999</v>
      </c>
      <c r="BP8" s="56">
        <f>SQRT(BQ8^2+BR8^2)*1000/(1.73*BQ11)</f>
        <v>36.20845761685927</v>
      </c>
      <c r="BQ8" s="57">
        <v>7.2896999999999998</v>
      </c>
      <c r="BR8" s="58">
        <v>1.0461</v>
      </c>
      <c r="BS8" s="56">
        <f>SQRT(BT8^2+BU8^2)*1000/(1.73*BT11)</f>
        <v>33.753382083454525</v>
      </c>
      <c r="BT8" s="57">
        <v>6.798</v>
      </c>
      <c r="BU8" s="58">
        <v>0.93720000000000003</v>
      </c>
      <c r="BV8" s="56">
        <f>SQRT(BW8^2+BX8^2)*1000/(1.73*BW11)</f>
        <v>31.806432736585474</v>
      </c>
      <c r="BW8" s="57">
        <v>6.4119000000000002</v>
      </c>
      <c r="BX8" s="58">
        <v>0.8679</v>
      </c>
      <c r="BY8" s="56">
        <f>SQRT(BZ8^2+CA8^2)*1000/(1.73*BZ11)</f>
        <v>30.815457669123266</v>
      </c>
      <c r="BZ8" s="57">
        <v>6.2138999999999998</v>
      </c>
      <c r="CA8" s="58">
        <v>0.83489999999999998</v>
      </c>
    </row>
    <row r="9" spans="1:79" ht="13.8" thickBot="1">
      <c r="A9" s="59"/>
      <c r="B9" s="60"/>
      <c r="C9" s="8"/>
      <c r="D9" s="61" t="s">
        <v>18</v>
      </c>
      <c r="E9" s="8"/>
      <c r="F9" s="62" t="s">
        <v>19</v>
      </c>
      <c r="G9" s="63"/>
      <c r="H9" s="64">
        <f>SQRT(I9^2+J9^2)*1000/(1.73*I12)</f>
        <v>309.42464319508929</v>
      </c>
      <c r="I9" s="65">
        <v>5.5709999999999997</v>
      </c>
      <c r="J9" s="58">
        <v>0.252</v>
      </c>
      <c r="K9" s="64">
        <f>SQRT(L9^2+M9^2)*1000/(1.73*L12)</f>
        <v>310.9131269436528</v>
      </c>
      <c r="L9" s="65">
        <v>5.5979999999999999</v>
      </c>
      <c r="M9" s="58">
        <v>0.23400000000000001</v>
      </c>
      <c r="N9" s="64">
        <f>SQRT(O9^2+P9^2)*1000/(1.73*O12)</f>
        <v>311.05735866587713</v>
      </c>
      <c r="O9" s="65">
        <v>5.5979999999999999</v>
      </c>
      <c r="P9" s="58">
        <v>0.23400000000000001</v>
      </c>
      <c r="Q9" s="64">
        <f>SQRT(R9^2+S9^2)*1000/(1.73*R12)</f>
        <v>319.9980544715545</v>
      </c>
      <c r="R9" s="65">
        <v>5.7510000000000003</v>
      </c>
      <c r="S9" s="58">
        <v>0.26700000000000002</v>
      </c>
      <c r="T9" s="64">
        <f>SQRT(U9^2+V9^2)*1000/(1.73*U12)</f>
        <v>358.40211378375653</v>
      </c>
      <c r="U9" s="65">
        <v>6.4139999999999997</v>
      </c>
      <c r="V9" s="58">
        <v>0.47099999999999997</v>
      </c>
      <c r="W9" s="64">
        <f>SQRT(X9^2+Y9^2)*1000/(1.73*X12)</f>
        <v>406.20559937592361</v>
      </c>
      <c r="X9" s="65">
        <v>7.2510000000000003</v>
      </c>
      <c r="Y9" s="58">
        <v>0.74399999999999999</v>
      </c>
      <c r="Z9" s="64">
        <f>SQRT(AA9^2+AB9^2)*1000/(1.73*AA12)</f>
        <v>451.22603153795643</v>
      </c>
      <c r="AA9" s="65">
        <v>7.9950000000000001</v>
      </c>
      <c r="AB9" s="58">
        <v>0.88200000000000001</v>
      </c>
      <c r="AC9" s="64">
        <f>SQRT(AD9^2+AE9^2)*1000/(1.73*AD12)</f>
        <v>460.77009455855824</v>
      </c>
      <c r="AD9" s="65">
        <v>8.1780000000000008</v>
      </c>
      <c r="AE9" s="58">
        <v>0.88200000000000001</v>
      </c>
      <c r="AF9" s="64">
        <f>SQRT(AG9^2+AH9^2)*1000/(1.73*AG12)</f>
        <v>458.86929405937286</v>
      </c>
      <c r="AG9" s="65">
        <v>8.1479999999999997</v>
      </c>
      <c r="AH9" s="58">
        <v>0.84599999999999997</v>
      </c>
      <c r="AI9" s="64">
        <f>SQRT(AJ9^2+AK9^2)*1000/(1.73*AJ12)</f>
        <v>458.89688469494013</v>
      </c>
      <c r="AJ9" s="65">
        <v>8.1479999999999997</v>
      </c>
      <c r="AK9" s="58">
        <v>0.84299999999999997</v>
      </c>
      <c r="AL9" s="64">
        <f>SQRT(AM9^2+AN9^2)*1000/(1.73*AM12)</f>
        <v>466.25456279017993</v>
      </c>
      <c r="AM9" s="65">
        <v>8.2829999999999995</v>
      </c>
      <c r="AN9" s="58">
        <v>0.82799999999999996</v>
      </c>
      <c r="AO9" s="64">
        <f>SQRT(AP9^2+AQ9^2)*1000/(1.73*AP12)</f>
        <v>460.05547060960328</v>
      </c>
      <c r="AP9" s="65">
        <v>8.1780000000000008</v>
      </c>
      <c r="AQ9" s="58">
        <v>0.81</v>
      </c>
      <c r="AR9" s="64">
        <f>SQRT(AS9^2+AT9^2)*1000/(1.73*AS12)</f>
        <v>462.11723836673627</v>
      </c>
      <c r="AS9" s="65">
        <v>8.2110000000000003</v>
      </c>
      <c r="AT9" s="58">
        <v>0.83399999999999996</v>
      </c>
      <c r="AU9" s="64">
        <f>SQRT(AV9^2+AW9^2)*1000/(1.73*AV12)</f>
        <v>468.71275945242598</v>
      </c>
      <c r="AV9" s="65">
        <v>8.3219999999999992</v>
      </c>
      <c r="AW9" s="58">
        <v>0.83699999999999997</v>
      </c>
      <c r="AX9" s="64">
        <f>SQRT(AY9^2+AZ9^2)*1000/(1.73*AY12)</f>
        <v>491.90010181970581</v>
      </c>
      <c r="AY9" s="65">
        <v>8.7119999999999997</v>
      </c>
      <c r="AZ9" s="58">
        <v>0.91800000000000004</v>
      </c>
      <c r="BA9" s="64">
        <f>SQRT(BB9^2+BC9^2)*1000/(1.73*BB12)</f>
        <v>486.38643592376258</v>
      </c>
      <c r="BB9" s="65">
        <v>8.625</v>
      </c>
      <c r="BC9" s="58">
        <v>0.89100000000000001</v>
      </c>
      <c r="BD9" s="64">
        <f>SQRT(BE9^2+BF9^2)*1000/(1.73*BE12)</f>
        <v>478.8293803339451</v>
      </c>
      <c r="BE9" s="65">
        <v>8.5139999999999993</v>
      </c>
      <c r="BF9" s="58">
        <v>0.85199999999999998</v>
      </c>
      <c r="BG9" s="64">
        <f>SQRT(BH9^2+BI9^2)*1000/(1.73*BH12)</f>
        <v>467.9350156521059</v>
      </c>
      <c r="BH9" s="65">
        <v>8.3339999999999996</v>
      </c>
      <c r="BI9" s="58">
        <v>0.79800000000000004</v>
      </c>
      <c r="BJ9" s="64">
        <f>SQRT(BK9^2+BL9^2)*1000/(1.73*BK12)</f>
        <v>448.75213583166095</v>
      </c>
      <c r="BK9" s="65">
        <v>8.0129999999999999</v>
      </c>
      <c r="BL9" s="58">
        <v>0.72599999999999998</v>
      </c>
      <c r="BM9" s="64">
        <f>SQRT(BN9^2+BO9^2)*1000/(1.73*BN12)</f>
        <v>435.18067198113988</v>
      </c>
      <c r="BN9" s="65">
        <v>7.7759999999999998</v>
      </c>
      <c r="BO9" s="58">
        <v>0.68400000000000005</v>
      </c>
      <c r="BP9" s="64">
        <f>SQRT(BQ9^2+BR9^2)*1000/(1.73*BQ12)</f>
        <v>410.57444288961011</v>
      </c>
      <c r="BQ9" s="65">
        <v>7.3319999999999999</v>
      </c>
      <c r="BR9" s="58">
        <v>0.60299999999999998</v>
      </c>
      <c r="BS9" s="64">
        <f>SQRT(BT9^2+BU9^2)*1000/(1.73*BT12)</f>
        <v>381.52518792050267</v>
      </c>
      <c r="BT9" s="65">
        <v>6.8310000000000004</v>
      </c>
      <c r="BU9" s="58">
        <v>0.32400000000000001</v>
      </c>
      <c r="BV9" s="64">
        <f>SQRT(BW9^2+BX9^2)*1000/(1.73*BW12)</f>
        <v>359.37560062941236</v>
      </c>
      <c r="BW9" s="65">
        <v>6.444</v>
      </c>
      <c r="BX9" s="58">
        <v>0.255</v>
      </c>
      <c r="BY9" s="64">
        <f>SQRT(BZ9^2+CA9^2)*1000/(1.73*BZ12)</f>
        <v>347.99112118467855</v>
      </c>
      <c r="BZ9" s="65">
        <v>6.2430000000000003</v>
      </c>
      <c r="CA9" s="58">
        <v>0.24299999999999999</v>
      </c>
    </row>
    <row r="10" spans="1:79" s="75" customFormat="1" ht="13.5" customHeight="1" thickBot="1">
      <c r="A10" s="66"/>
      <c r="B10" s="67" t="s">
        <v>20</v>
      </c>
      <c r="C10" s="68">
        <v>16</v>
      </c>
      <c r="D10" s="69" t="s">
        <v>21</v>
      </c>
      <c r="E10" s="70"/>
      <c r="F10" s="70"/>
      <c r="G10" s="71"/>
      <c r="H10" s="72"/>
      <c r="I10" s="73" t="s">
        <v>146</v>
      </c>
      <c r="J10" s="74"/>
      <c r="K10" s="72"/>
      <c r="L10" s="73" t="s">
        <v>146</v>
      </c>
      <c r="M10" s="74"/>
      <c r="N10" s="72"/>
      <c r="O10" s="73" t="s">
        <v>146</v>
      </c>
      <c r="P10" s="74"/>
      <c r="Q10" s="72"/>
      <c r="R10" s="73" t="s">
        <v>146</v>
      </c>
      <c r="S10" s="74"/>
      <c r="T10" s="72"/>
      <c r="U10" s="73" t="s">
        <v>146</v>
      </c>
      <c r="V10" s="74"/>
      <c r="W10" s="72"/>
      <c r="X10" s="73" t="s">
        <v>146</v>
      </c>
      <c r="Y10" s="74"/>
      <c r="Z10" s="72"/>
      <c r="AA10" s="73" t="s">
        <v>146</v>
      </c>
      <c r="AB10" s="74"/>
      <c r="AC10" s="72"/>
      <c r="AD10" s="73" t="s">
        <v>146</v>
      </c>
      <c r="AE10" s="74"/>
      <c r="AF10" s="72"/>
      <c r="AG10" s="73" t="s">
        <v>146</v>
      </c>
      <c r="AH10" s="74"/>
      <c r="AI10" s="72"/>
      <c r="AJ10" s="73" t="s">
        <v>146</v>
      </c>
      <c r="AK10" s="74"/>
      <c r="AL10" s="72"/>
      <c r="AM10" s="73" t="s">
        <v>146</v>
      </c>
      <c r="AN10" s="74"/>
      <c r="AO10" s="72"/>
      <c r="AP10" s="73" t="s">
        <v>146</v>
      </c>
      <c r="AQ10" s="74"/>
      <c r="AR10" s="72"/>
      <c r="AS10" s="73" t="s">
        <v>146</v>
      </c>
      <c r="AT10" s="74"/>
      <c r="AU10" s="72"/>
      <c r="AV10" s="73" t="s">
        <v>146</v>
      </c>
      <c r="AW10" s="74"/>
      <c r="AX10" s="72"/>
      <c r="AY10" s="73" t="s">
        <v>146</v>
      </c>
      <c r="AZ10" s="74"/>
      <c r="BA10" s="72"/>
      <c r="BB10" s="73" t="s">
        <v>146</v>
      </c>
      <c r="BC10" s="74"/>
      <c r="BD10" s="72"/>
      <c r="BE10" s="73" t="s">
        <v>146</v>
      </c>
      <c r="BF10" s="74"/>
      <c r="BG10" s="72"/>
      <c r="BH10" s="73" t="s">
        <v>146</v>
      </c>
      <c r="BI10" s="74"/>
      <c r="BJ10" s="72"/>
      <c r="BK10" s="73" t="s">
        <v>146</v>
      </c>
      <c r="BL10" s="74"/>
      <c r="BM10" s="72"/>
      <c r="BN10" s="73" t="s">
        <v>146</v>
      </c>
      <c r="BO10" s="74"/>
      <c r="BP10" s="72"/>
      <c r="BQ10" s="73" t="s">
        <v>146</v>
      </c>
      <c r="BR10" s="74"/>
      <c r="BS10" s="72"/>
      <c r="BT10" s="73" t="s">
        <v>146</v>
      </c>
      <c r="BU10" s="74"/>
      <c r="BV10" s="72"/>
      <c r="BW10" s="73" t="s">
        <v>146</v>
      </c>
      <c r="BX10" s="74"/>
      <c r="BY10" s="72"/>
      <c r="BZ10" s="73" t="s">
        <v>146</v>
      </c>
      <c r="CA10" s="74"/>
    </row>
    <row r="11" spans="1:79" s="590" customFormat="1">
      <c r="A11" s="583"/>
      <c r="B11" s="584"/>
      <c r="C11" s="585"/>
      <c r="D11" s="583" t="s">
        <v>22</v>
      </c>
      <c r="E11" s="584"/>
      <c r="F11" s="586" t="s">
        <v>17</v>
      </c>
      <c r="G11" s="587"/>
      <c r="H11" s="679"/>
      <c r="I11" s="113">
        <v>117.895</v>
      </c>
      <c r="J11" s="588"/>
      <c r="K11" s="589"/>
      <c r="L11" s="113">
        <v>117.87282810000001</v>
      </c>
      <c r="M11" s="588"/>
      <c r="N11" s="589"/>
      <c r="O11" s="113">
        <v>117.8078041</v>
      </c>
      <c r="P11" s="588"/>
      <c r="Q11" s="589"/>
      <c r="R11" s="113">
        <v>117.70489999999999</v>
      </c>
      <c r="S11" s="588"/>
      <c r="T11" s="589"/>
      <c r="U11" s="113">
        <v>117.51390000000001</v>
      </c>
      <c r="V11" s="588"/>
      <c r="W11" s="589"/>
      <c r="X11" s="113">
        <v>117.51390000000001</v>
      </c>
      <c r="Y11" s="588"/>
      <c r="Z11" s="589"/>
      <c r="AA11" s="113">
        <v>117.2197</v>
      </c>
      <c r="AB11" s="588"/>
      <c r="AC11" s="589"/>
      <c r="AD11" s="113">
        <v>117.3943</v>
      </c>
      <c r="AE11" s="588"/>
      <c r="AF11" s="589"/>
      <c r="AG11" s="113">
        <v>117.3584</v>
      </c>
      <c r="AH11" s="588"/>
      <c r="AI11" s="589"/>
      <c r="AJ11" s="113">
        <v>117.318</v>
      </c>
      <c r="AK11" s="588"/>
      <c r="AL11" s="589"/>
      <c r="AM11" s="113">
        <v>117.378</v>
      </c>
      <c r="AN11" s="588"/>
      <c r="AO11" s="589"/>
      <c r="AP11" s="113">
        <v>117.4516</v>
      </c>
      <c r="AQ11" s="588"/>
      <c r="AR11" s="589"/>
      <c r="AS11" s="113">
        <v>117.444</v>
      </c>
      <c r="AT11" s="588"/>
      <c r="AU11" s="589"/>
      <c r="AV11" s="113">
        <v>117.3215</v>
      </c>
      <c r="AW11" s="588"/>
      <c r="AX11" s="589"/>
      <c r="AY11" s="113">
        <v>117.2308</v>
      </c>
      <c r="AZ11" s="588"/>
      <c r="BA11" s="589"/>
      <c r="BB11" s="113">
        <v>117.2985</v>
      </c>
      <c r="BC11" s="588"/>
      <c r="BD11" s="589"/>
      <c r="BE11" s="113">
        <v>117.53700000000001</v>
      </c>
      <c r="BF11" s="588"/>
      <c r="BG11" s="589"/>
      <c r="BH11" s="113">
        <v>117.63420000000001</v>
      </c>
      <c r="BI11" s="588"/>
      <c r="BJ11" s="589"/>
      <c r="BK11" s="113">
        <v>117.77889999999999</v>
      </c>
      <c r="BL11" s="588"/>
      <c r="BM11" s="589"/>
      <c r="BN11" s="113">
        <v>117.7829</v>
      </c>
      <c r="BO11" s="588"/>
      <c r="BP11" s="589"/>
      <c r="BQ11" s="113">
        <v>117.5655</v>
      </c>
      <c r="BR11" s="588"/>
      <c r="BS11" s="589"/>
      <c r="BT11" s="113">
        <v>117.5185</v>
      </c>
      <c r="BU11" s="588"/>
      <c r="BV11" s="589"/>
      <c r="BW11" s="113">
        <v>117.5894</v>
      </c>
      <c r="BX11" s="588"/>
      <c r="BY11" s="589"/>
      <c r="BZ11" s="113">
        <v>117.6074</v>
      </c>
      <c r="CA11" s="588"/>
    </row>
    <row r="12" spans="1:79" ht="13.8" thickBot="1">
      <c r="A12" s="61"/>
      <c r="B12" s="60"/>
      <c r="C12" s="68"/>
      <c r="D12" s="61" t="s">
        <v>22</v>
      </c>
      <c r="E12" s="60"/>
      <c r="F12" s="62" t="s">
        <v>19</v>
      </c>
      <c r="G12" s="591"/>
      <c r="H12" s="679"/>
      <c r="I12" s="92">
        <v>10.4178</v>
      </c>
      <c r="J12" s="93"/>
      <c r="K12" s="680"/>
      <c r="L12" s="92">
        <v>10.41662</v>
      </c>
      <c r="M12" s="93"/>
      <c r="N12" s="680"/>
      <c r="O12" s="92">
        <v>10.41179</v>
      </c>
      <c r="P12" s="93"/>
      <c r="Q12" s="680"/>
      <c r="R12" s="92">
        <v>10.399620000000001</v>
      </c>
      <c r="S12" s="93"/>
      <c r="T12" s="680"/>
      <c r="U12" s="92">
        <v>10.37242</v>
      </c>
      <c r="V12" s="93"/>
      <c r="W12" s="680"/>
      <c r="X12" s="92">
        <v>10.37242</v>
      </c>
      <c r="Y12" s="93"/>
      <c r="Z12" s="680"/>
      <c r="AA12" s="92">
        <v>10.303979999999999</v>
      </c>
      <c r="AB12" s="93"/>
      <c r="AC12" s="680"/>
      <c r="AD12" s="92">
        <v>10.318770000000001</v>
      </c>
      <c r="AE12" s="93"/>
      <c r="AF12" s="680"/>
      <c r="AG12" s="92">
        <v>10.31916</v>
      </c>
      <c r="AH12" s="93"/>
      <c r="AI12" s="680"/>
      <c r="AJ12" s="92">
        <v>10.318149999999999</v>
      </c>
      <c r="AK12" s="93"/>
      <c r="AL12" s="680"/>
      <c r="AM12" s="92">
        <v>10.31995</v>
      </c>
      <c r="AN12" s="93"/>
      <c r="AO12" s="680"/>
      <c r="AP12" s="92">
        <v>10.32549</v>
      </c>
      <c r="AQ12" s="93"/>
      <c r="AR12" s="680"/>
      <c r="AS12" s="92">
        <v>10.32349</v>
      </c>
      <c r="AT12" s="93"/>
      <c r="AU12" s="680"/>
      <c r="AV12" s="92">
        <v>10.31479</v>
      </c>
      <c r="AW12" s="93"/>
      <c r="AX12" s="680"/>
      <c r="AY12" s="92">
        <v>10.2942</v>
      </c>
      <c r="AZ12" s="93"/>
      <c r="BA12" s="680"/>
      <c r="BB12" s="92">
        <v>10.304729999999999</v>
      </c>
      <c r="BC12" s="93"/>
      <c r="BD12" s="680"/>
      <c r="BE12" s="92">
        <v>10.32929</v>
      </c>
      <c r="BF12" s="93"/>
      <c r="BG12" s="680"/>
      <c r="BH12" s="92">
        <v>10.34198</v>
      </c>
      <c r="BI12" s="93"/>
      <c r="BJ12" s="680"/>
      <c r="BK12" s="92">
        <v>10.363770000000001</v>
      </c>
      <c r="BL12" s="93"/>
      <c r="BM12" s="680"/>
      <c r="BN12" s="92">
        <v>10.368460000000001</v>
      </c>
      <c r="BO12" s="93"/>
      <c r="BP12" s="680"/>
      <c r="BQ12" s="92">
        <v>10.357340000000001</v>
      </c>
      <c r="BR12" s="93"/>
      <c r="BS12" s="680"/>
      <c r="BT12" s="92">
        <v>10.36103</v>
      </c>
      <c r="BU12" s="93"/>
      <c r="BV12" s="680"/>
      <c r="BW12" s="92">
        <v>10.372909999999999</v>
      </c>
      <c r="BX12" s="93"/>
      <c r="BY12" s="680"/>
      <c r="BZ12" s="92">
        <v>10.37786</v>
      </c>
      <c r="CA12" s="93"/>
    </row>
    <row r="13" spans="1:79" ht="13.8" thickBot="1">
      <c r="A13" s="61"/>
      <c r="B13" s="60"/>
      <c r="C13" s="592"/>
      <c r="D13" s="119" t="s">
        <v>23</v>
      </c>
      <c r="E13" s="120"/>
      <c r="F13" s="120"/>
      <c r="G13" s="121"/>
      <c r="H13" s="100"/>
      <c r="I13" s="101"/>
      <c r="J13" s="102"/>
      <c r="K13" s="100"/>
      <c r="L13" s="101"/>
      <c r="M13" s="102"/>
      <c r="N13" s="100"/>
      <c r="O13" s="101"/>
      <c r="P13" s="102"/>
      <c r="Q13" s="100"/>
      <c r="R13" s="101"/>
      <c r="S13" s="102"/>
      <c r="T13" s="100"/>
      <c r="U13" s="101"/>
      <c r="V13" s="102"/>
      <c r="W13" s="100"/>
      <c r="X13" s="101"/>
      <c r="Y13" s="102"/>
      <c r="Z13" s="100"/>
      <c r="AA13" s="101"/>
      <c r="AB13" s="102"/>
      <c r="AC13" s="100"/>
      <c r="AD13" s="101"/>
      <c r="AE13" s="102"/>
      <c r="AF13" s="100"/>
      <c r="AG13" s="101"/>
      <c r="AH13" s="102"/>
      <c r="AI13" s="100"/>
      <c r="AJ13" s="101"/>
      <c r="AK13" s="102"/>
      <c r="AL13" s="100"/>
      <c r="AM13" s="101"/>
      <c r="AN13" s="102"/>
      <c r="AO13" s="100"/>
      <c r="AP13" s="101"/>
      <c r="AQ13" s="102"/>
      <c r="AR13" s="100"/>
      <c r="AS13" s="101"/>
      <c r="AT13" s="102"/>
      <c r="AU13" s="100"/>
      <c r="AV13" s="101"/>
      <c r="AW13" s="102"/>
      <c r="AX13" s="100"/>
      <c r="AY13" s="101"/>
      <c r="AZ13" s="102"/>
      <c r="BA13" s="100"/>
      <c r="BB13" s="101"/>
      <c r="BC13" s="102"/>
      <c r="BD13" s="100"/>
      <c r="BE13" s="101"/>
      <c r="BF13" s="102"/>
      <c r="BG13" s="100"/>
      <c r="BH13" s="101"/>
      <c r="BI13" s="102"/>
      <c r="BJ13" s="100"/>
      <c r="BK13" s="101"/>
      <c r="BL13" s="102"/>
      <c r="BM13" s="100"/>
      <c r="BN13" s="101"/>
      <c r="BO13" s="102"/>
      <c r="BP13" s="100"/>
      <c r="BQ13" s="101"/>
      <c r="BR13" s="102"/>
      <c r="BS13" s="100"/>
      <c r="BT13" s="101"/>
      <c r="BU13" s="102"/>
      <c r="BV13" s="100"/>
      <c r="BW13" s="101"/>
      <c r="BX13" s="102"/>
      <c r="BY13" s="100"/>
      <c r="BZ13" s="101"/>
      <c r="CA13" s="102"/>
    </row>
    <row r="14" spans="1:79">
      <c r="A14" s="50"/>
      <c r="B14" s="593"/>
      <c r="C14" s="594"/>
      <c r="D14" s="53"/>
      <c r="E14" s="54"/>
      <c r="F14" s="53" t="s">
        <v>17</v>
      </c>
      <c r="G14" s="55"/>
      <c r="H14" s="56">
        <f>SQRT(I14^2+J14^2)*1000/(1.73*I17)</f>
        <v>19.360996525644634</v>
      </c>
      <c r="I14" s="57">
        <v>3.9302999999999999</v>
      </c>
      <c r="J14" s="58">
        <v>0.47849999999999998</v>
      </c>
      <c r="K14" s="56">
        <f>SQRT(L14^2+M14^2)*1000/(1.73*L17)</f>
        <v>19.256907422794026</v>
      </c>
      <c r="L14" s="57">
        <v>3.9138000000000002</v>
      </c>
      <c r="M14" s="58">
        <v>0.42899999999999999</v>
      </c>
      <c r="N14" s="56">
        <f>SQRT(O14^2+P14^2)*1000/(1.73*O17)</f>
        <v>19.259749331587425</v>
      </c>
      <c r="O14" s="57">
        <v>3.9171</v>
      </c>
      <c r="P14" s="58">
        <v>0.38279999999999997</v>
      </c>
      <c r="Q14" s="56">
        <f>SQRT(R14^2+S14^2)*1000/(1.73*R17)</f>
        <v>19.735379886960935</v>
      </c>
      <c r="R14" s="57">
        <v>4.0128000000000004</v>
      </c>
      <c r="S14" s="58">
        <v>0.36630000000000001</v>
      </c>
      <c r="T14" s="56">
        <f>SQRT(U14^2+V14^2)*1000/(1.73*U17)</f>
        <v>21.633995293242204</v>
      </c>
      <c r="U14" s="57">
        <v>4.3823999999999996</v>
      </c>
      <c r="V14" s="58">
        <v>0.495</v>
      </c>
      <c r="W14" s="56">
        <f>SQRT(X14^2+Y14^2)*1000/(1.73*X17)</f>
        <v>24.610353048616094</v>
      </c>
      <c r="X14" s="57">
        <v>4.9763999999999999</v>
      </c>
      <c r="Y14" s="58">
        <v>0.57750000000000001</v>
      </c>
      <c r="Z14" s="56">
        <f>SQRT(AA14^2+AB14^2)*1000/(1.73*AA17)</f>
        <v>27.779905056716935</v>
      </c>
      <c r="AA14" s="57">
        <v>5.6001000000000003</v>
      </c>
      <c r="AB14" s="58">
        <v>0.74250000000000005</v>
      </c>
      <c r="AC14" s="56">
        <f>SQRT(AD14^2+AE14^2)*1000/(1.73*AD17)</f>
        <v>28.777090637844104</v>
      </c>
      <c r="AD14" s="57">
        <v>5.8014000000000001</v>
      </c>
      <c r="AE14" s="58">
        <v>0.82830000000000004</v>
      </c>
      <c r="AF14" s="56">
        <f>SQRT(AG14^2+AH14^2)*1000/(1.73*AG17)</f>
        <v>29.295309671303507</v>
      </c>
      <c r="AG14" s="57">
        <v>5.9036999999999997</v>
      </c>
      <c r="AH14" s="58">
        <v>0.8448</v>
      </c>
      <c r="AI14" s="56">
        <f>SQRT(AJ14^2+AK14^2)*1000/(1.73*AJ17)</f>
        <v>29.16196419787266</v>
      </c>
      <c r="AJ14" s="57">
        <v>5.8773</v>
      </c>
      <c r="AK14" s="58">
        <v>0.82830000000000004</v>
      </c>
      <c r="AL14" s="56">
        <f>SQRT(AM14^2+AN14^2)*1000/(1.73*AM17)</f>
        <v>28.812196504308002</v>
      </c>
      <c r="AM14" s="57">
        <v>5.8113000000000001</v>
      </c>
      <c r="AN14" s="58">
        <v>0.80520000000000003</v>
      </c>
      <c r="AO14" s="56">
        <f>SQRT(AP14^2+AQ14^2)*1000/(1.73*AP17)</f>
        <v>28.823836959657172</v>
      </c>
      <c r="AP14" s="57">
        <v>5.8178999999999998</v>
      </c>
      <c r="AQ14" s="58">
        <v>0.79859999999999998</v>
      </c>
      <c r="AR14" s="56">
        <f>SQRT(AS14^2+AT14^2)*1000/(1.73*AS17)</f>
        <v>29.269741152952996</v>
      </c>
      <c r="AS14" s="57">
        <v>5.907</v>
      </c>
      <c r="AT14" s="58">
        <v>0.81510000000000005</v>
      </c>
      <c r="AU14" s="56">
        <f>SQRT(AV14^2+AW14^2)*1000/(1.73*AV17)</f>
        <v>29.828614328661558</v>
      </c>
      <c r="AV14" s="57">
        <v>6.0125999999999999</v>
      </c>
      <c r="AW14" s="58">
        <v>0.83819999999999995</v>
      </c>
      <c r="AX14" s="56">
        <f>SQRT(AY14^2+AZ14^2)*1000/(1.73*AY17)</f>
        <v>30.088891618473571</v>
      </c>
      <c r="AY14" s="57">
        <v>6.0587999999999997</v>
      </c>
      <c r="AZ14" s="58">
        <v>0.85799999999999998</v>
      </c>
      <c r="BA14" s="56">
        <f>SQRT(BB14^2+BC14^2)*1000/(1.73*BB17)</f>
        <v>29.830904103448887</v>
      </c>
      <c r="BB14" s="57">
        <v>6.0159000000000002</v>
      </c>
      <c r="BC14" s="58">
        <v>0.81179999999999997</v>
      </c>
      <c r="BD14" s="56">
        <f>SQRT(BE14^2+BF14^2)*1000/(1.73*BE17)</f>
        <v>28.945641558437305</v>
      </c>
      <c r="BE14" s="57">
        <v>5.8541999999999996</v>
      </c>
      <c r="BF14" s="58">
        <v>0.74909999999999999</v>
      </c>
      <c r="BG14" s="56">
        <f>SQRT(BH14^2+BI14^2)*1000/(1.73*BH17)</f>
        <v>27.576737398705312</v>
      </c>
      <c r="BH14" s="57">
        <v>5.5902000000000003</v>
      </c>
      <c r="BI14" s="58">
        <v>0.65010000000000001</v>
      </c>
      <c r="BJ14" s="56">
        <f>SQRT(BK14^2+BL14^2)*1000/(1.73*BK17)</f>
        <v>26.137660548840021</v>
      </c>
      <c r="BK14" s="57">
        <v>5.3097000000000003</v>
      </c>
      <c r="BL14" s="58">
        <v>0.57420000000000004</v>
      </c>
      <c r="BM14" s="56">
        <f>SQRT(BN14^2+BO14^2)*1000/(1.73*BN17)</f>
        <v>25.127889421353235</v>
      </c>
      <c r="BN14" s="57">
        <v>5.1051000000000002</v>
      </c>
      <c r="BO14" s="58">
        <v>0.54779999999999995</v>
      </c>
      <c r="BP14" s="56">
        <f>SQRT(BQ14^2+BR14^2)*1000/(1.73*BQ17)</f>
        <v>23.834315022953085</v>
      </c>
      <c r="BQ14" s="57">
        <v>4.8345000000000002</v>
      </c>
      <c r="BR14" s="58">
        <v>0.50819999999999999</v>
      </c>
      <c r="BS14" s="56">
        <f>SQRT(BT14^2+BU14^2)*1000/(1.73*BT17)</f>
        <v>22.479009720113584</v>
      </c>
      <c r="BT14" s="57">
        <v>4.5572999999999997</v>
      </c>
      <c r="BU14" s="58">
        <v>0.48180000000000001</v>
      </c>
      <c r="BV14" s="56">
        <f>SQRT(BW14^2+BX14^2)*1000/(1.73*BW17)</f>
        <v>21.441624208973387</v>
      </c>
      <c r="BW14" s="57">
        <v>4.3494000000000002</v>
      </c>
      <c r="BX14" s="58">
        <v>0.4587</v>
      </c>
      <c r="BY14" s="56">
        <f>SQRT(BZ14^2+CA14^2)*1000/(1.73*BZ17)</f>
        <v>20.895142664267222</v>
      </c>
      <c r="BZ14" s="57">
        <v>4.2371999999999996</v>
      </c>
      <c r="CA14" s="58">
        <v>0.46529999999999999</v>
      </c>
    </row>
    <row r="15" spans="1:79" ht="13.8" thickBot="1">
      <c r="A15" s="59"/>
      <c r="B15" s="8"/>
      <c r="C15" s="595"/>
      <c r="D15" s="61" t="s">
        <v>18</v>
      </c>
      <c r="E15" s="8"/>
      <c r="F15" s="62" t="s">
        <v>19</v>
      </c>
      <c r="G15" s="63"/>
      <c r="H15" s="64">
        <f>SQRT(I15^2+J15^2)*1000/(1.73*I18)</f>
        <v>217.85059194133933</v>
      </c>
      <c r="I15" s="65">
        <v>3.9209999999999998</v>
      </c>
      <c r="J15" s="58">
        <v>0</v>
      </c>
      <c r="K15" s="64">
        <f>SQRT(L15^2+M15^2)*1000/(1.73*L18)</f>
        <v>217.19681599802513</v>
      </c>
      <c r="L15" s="65">
        <v>3.9089999999999998</v>
      </c>
      <c r="M15" s="58">
        <v>0</v>
      </c>
      <c r="N15" s="64">
        <f>SQRT(O15^2+P15^2)*1000/(1.73*O18)</f>
        <v>217.81266770790162</v>
      </c>
      <c r="O15" s="65">
        <v>3.9180000000000001</v>
      </c>
      <c r="P15" s="58">
        <v>0</v>
      </c>
      <c r="Q15" s="64">
        <f>SQRT(R15^2+S15^2)*1000/(1.73*R18)</f>
        <v>222.98200906267201</v>
      </c>
      <c r="R15" s="65">
        <v>4.008</v>
      </c>
      <c r="S15" s="58">
        <v>0</v>
      </c>
      <c r="T15" s="64">
        <f>SQRT(U15^2+V15^2)*1000/(1.73*U18)</f>
        <v>244.19053708147595</v>
      </c>
      <c r="U15" s="65">
        <v>4.38</v>
      </c>
      <c r="V15" s="58">
        <v>0</v>
      </c>
      <c r="W15" s="64">
        <f>SQRT(X15^2+Y15^2)*1000/(1.73*X18)</f>
        <v>277.83550660167566</v>
      </c>
      <c r="X15" s="65">
        <v>4.9710000000000001</v>
      </c>
      <c r="Y15" s="58">
        <v>3.0000000000000001E-3</v>
      </c>
      <c r="Z15" s="64">
        <f>SQRT(AA15^2+AB15^2)*1000/(1.73*AA18)</f>
        <v>313.6527539928677</v>
      </c>
      <c r="AA15" s="65">
        <v>5.5949999999999998</v>
      </c>
      <c r="AB15" s="58">
        <v>0.159</v>
      </c>
      <c r="AC15" s="64">
        <f>SQRT(AD15^2+AE15^2)*1000/(1.73*AD18)</f>
        <v>325.63414220142266</v>
      </c>
      <c r="AD15" s="65">
        <v>5.7990000000000004</v>
      </c>
      <c r="AE15" s="58">
        <v>0.44400000000000001</v>
      </c>
      <c r="AF15" s="64">
        <f>SQRT(AG15^2+AH15^2)*1000/(1.73*AG18)</f>
        <v>332.25881409373187</v>
      </c>
      <c r="AG15" s="65">
        <v>5.9039999999999999</v>
      </c>
      <c r="AH15" s="58">
        <v>0.56399999999999995</v>
      </c>
      <c r="AI15" s="64">
        <f>SQRT(AJ15^2+AK15^2)*1000/(1.73*AJ18)</f>
        <v>330.03149128216603</v>
      </c>
      <c r="AJ15" s="65">
        <v>5.8769999999999998</v>
      </c>
      <c r="AK15" s="58">
        <v>0.41099999999999998</v>
      </c>
      <c r="AL15" s="64">
        <f>SQRT(AM15^2+AN15^2)*1000/(1.73*AM18)</f>
        <v>326.02798006667194</v>
      </c>
      <c r="AM15" s="65">
        <v>5.8079999999999998</v>
      </c>
      <c r="AN15" s="58">
        <v>0.40799999999999997</v>
      </c>
      <c r="AO15" s="64">
        <f>SQRT(AP15^2+AQ15^2)*1000/(1.73*AP18)</f>
        <v>326.45545139747765</v>
      </c>
      <c r="AP15" s="65">
        <v>5.8170000000000002</v>
      </c>
      <c r="AQ15" s="58">
        <v>0.432</v>
      </c>
      <c r="AR15" s="64">
        <f>SQRT(AS15^2+AT15^2)*1000/(1.73*AS18)</f>
        <v>331.22133394877676</v>
      </c>
      <c r="AS15" s="65">
        <v>5.8979999999999997</v>
      </c>
      <c r="AT15" s="58">
        <v>0.47099999999999997</v>
      </c>
      <c r="AU15" s="64">
        <f>SQRT(AV15^2+AW15^2)*1000/(1.73*AV18)</f>
        <v>338.23545786379583</v>
      </c>
      <c r="AV15" s="65">
        <v>6.0179999999999998</v>
      </c>
      <c r="AW15" s="58">
        <v>0.45900000000000002</v>
      </c>
      <c r="AX15" s="64">
        <f>SQRT(AY15^2+AZ15^2)*1000/(1.73*AY18)</f>
        <v>340.98831592469264</v>
      </c>
      <c r="AY15" s="65">
        <v>6.06</v>
      </c>
      <c r="AZ15" s="58">
        <v>0.48599999999999999</v>
      </c>
      <c r="BA15" s="64">
        <f>SQRT(BB15^2+BC15^2)*1000/(1.73*BB18)</f>
        <v>337.88165607365369</v>
      </c>
      <c r="BB15" s="65">
        <v>6.0209999999999999</v>
      </c>
      <c r="BC15" s="58">
        <v>0.33</v>
      </c>
      <c r="BD15" s="64">
        <f>SQRT(BE15^2+BF15^2)*1000/(1.73*BE18)</f>
        <v>327.51114491853588</v>
      </c>
      <c r="BE15" s="65">
        <v>5.8559999999999999</v>
      </c>
      <c r="BF15" s="58">
        <v>0.186</v>
      </c>
      <c r="BG15" s="64">
        <f>SQRT(BH15^2+BI15^2)*1000/(1.73*BH18)</f>
        <v>312.23319326749436</v>
      </c>
      <c r="BH15" s="65">
        <v>5.5949999999999998</v>
      </c>
      <c r="BI15" s="58">
        <v>1.7999999999999999E-2</v>
      </c>
      <c r="BJ15" s="64">
        <f>SQRT(BK15^2+BL15^2)*1000/(1.73*BK18)</f>
        <v>295.75657102947213</v>
      </c>
      <c r="BK15" s="65">
        <v>5.31</v>
      </c>
      <c r="BL15" s="58">
        <v>3.0000000000000001E-3</v>
      </c>
      <c r="BM15" s="64">
        <f>SQRT(BN15^2+BO15^2)*1000/(1.73*BN18)</f>
        <v>284.34152125353472</v>
      </c>
      <c r="BN15" s="65">
        <v>5.1059999999999999</v>
      </c>
      <c r="BO15" s="58">
        <v>0</v>
      </c>
      <c r="BP15" s="64">
        <f>SQRT(BQ15^2+BR15^2)*1000/(1.73*BQ18)</f>
        <v>269.7174303333291</v>
      </c>
      <c r="BQ15" s="65">
        <v>4.8360000000000003</v>
      </c>
      <c r="BR15" s="58">
        <v>0</v>
      </c>
      <c r="BS15" s="64">
        <f>SQRT(BT15^2+BU15^2)*1000/(1.73*BT18)</f>
        <v>254.03606208692679</v>
      </c>
      <c r="BT15" s="65">
        <v>4.5540000000000003</v>
      </c>
      <c r="BU15" s="58">
        <v>0</v>
      </c>
      <c r="BV15" s="64">
        <f>SQRT(BW15^2+BX15^2)*1000/(1.73*BW18)</f>
        <v>242.48759494782951</v>
      </c>
      <c r="BW15" s="65">
        <v>4.3499999999999996</v>
      </c>
      <c r="BX15" s="58">
        <v>0</v>
      </c>
      <c r="BY15" s="64">
        <f>SQRT(BZ15^2+CA15^2)*1000/(1.73*BZ18)</f>
        <v>235.94116845702797</v>
      </c>
      <c r="BZ15" s="65">
        <v>4.2329999999999997</v>
      </c>
      <c r="CA15" s="58">
        <v>0</v>
      </c>
    </row>
    <row r="16" spans="1:79" s="75" customFormat="1" ht="13.5" customHeight="1" thickBot="1">
      <c r="A16" s="66"/>
      <c r="B16" s="68" t="s">
        <v>24</v>
      </c>
      <c r="C16" s="595">
        <v>16</v>
      </c>
      <c r="D16" s="69" t="s">
        <v>21</v>
      </c>
      <c r="E16" s="70"/>
      <c r="F16" s="70"/>
      <c r="G16" s="71"/>
      <c r="H16" s="72"/>
      <c r="I16" s="73" t="s">
        <v>146</v>
      </c>
      <c r="J16" s="74"/>
      <c r="K16" s="72"/>
      <c r="L16" s="73" t="s">
        <v>146</v>
      </c>
      <c r="M16" s="74"/>
      <c r="N16" s="72"/>
      <c r="O16" s="73" t="s">
        <v>146</v>
      </c>
      <c r="P16" s="74"/>
      <c r="Q16" s="72"/>
      <c r="R16" s="73" t="s">
        <v>146</v>
      </c>
      <c r="S16" s="74"/>
      <c r="T16" s="72"/>
      <c r="U16" s="73" t="s">
        <v>146</v>
      </c>
      <c r="V16" s="74"/>
      <c r="W16" s="72"/>
      <c r="X16" s="73" t="s">
        <v>146</v>
      </c>
      <c r="Y16" s="74"/>
      <c r="Z16" s="72"/>
      <c r="AA16" s="73" t="s">
        <v>146</v>
      </c>
      <c r="AB16" s="74"/>
      <c r="AC16" s="72"/>
      <c r="AD16" s="73" t="s">
        <v>146</v>
      </c>
      <c r="AE16" s="74"/>
      <c r="AF16" s="72"/>
      <c r="AG16" s="73" t="s">
        <v>146</v>
      </c>
      <c r="AH16" s="74"/>
      <c r="AI16" s="72"/>
      <c r="AJ16" s="73" t="s">
        <v>146</v>
      </c>
      <c r="AK16" s="74"/>
      <c r="AL16" s="72"/>
      <c r="AM16" s="73" t="s">
        <v>146</v>
      </c>
      <c r="AN16" s="74"/>
      <c r="AO16" s="72"/>
      <c r="AP16" s="73" t="s">
        <v>146</v>
      </c>
      <c r="AQ16" s="74"/>
      <c r="AR16" s="72"/>
      <c r="AS16" s="73" t="s">
        <v>146</v>
      </c>
      <c r="AT16" s="74"/>
      <c r="AU16" s="72"/>
      <c r="AV16" s="73" t="s">
        <v>146</v>
      </c>
      <c r="AW16" s="74"/>
      <c r="AX16" s="72"/>
      <c r="AY16" s="73" t="s">
        <v>146</v>
      </c>
      <c r="AZ16" s="74"/>
      <c r="BA16" s="72"/>
      <c r="BB16" s="73" t="s">
        <v>146</v>
      </c>
      <c r="BC16" s="74"/>
      <c r="BD16" s="72"/>
      <c r="BE16" s="73" t="s">
        <v>146</v>
      </c>
      <c r="BF16" s="74"/>
      <c r="BG16" s="72"/>
      <c r="BH16" s="73" t="s">
        <v>146</v>
      </c>
      <c r="BI16" s="74"/>
      <c r="BJ16" s="72"/>
      <c r="BK16" s="73" t="s">
        <v>146</v>
      </c>
      <c r="BL16" s="74"/>
      <c r="BM16" s="72"/>
      <c r="BN16" s="73" t="s">
        <v>146</v>
      </c>
      <c r="BO16" s="74"/>
      <c r="BP16" s="72"/>
      <c r="BQ16" s="73" t="s">
        <v>146</v>
      </c>
      <c r="BR16" s="74"/>
      <c r="BS16" s="72"/>
      <c r="BT16" s="73" t="s">
        <v>146</v>
      </c>
      <c r="BU16" s="74"/>
      <c r="BV16" s="72"/>
      <c r="BW16" s="73" t="s">
        <v>146</v>
      </c>
      <c r="BX16" s="74"/>
      <c r="BY16" s="72"/>
      <c r="BZ16" s="73" t="s">
        <v>146</v>
      </c>
      <c r="CA16" s="74"/>
    </row>
    <row r="17" spans="1:79" s="590" customFormat="1">
      <c r="A17" s="583"/>
      <c r="B17" s="584"/>
      <c r="C17" s="585"/>
      <c r="D17" s="583" t="s">
        <v>22</v>
      </c>
      <c r="E17" s="584"/>
      <c r="F17" s="586" t="s">
        <v>17</v>
      </c>
      <c r="G17" s="596"/>
      <c r="H17" s="679"/>
      <c r="I17" s="113">
        <v>118.208</v>
      </c>
      <c r="J17" s="588"/>
      <c r="K17" s="589"/>
      <c r="L17" s="113">
        <v>118.1842</v>
      </c>
      <c r="M17" s="588"/>
      <c r="N17" s="589"/>
      <c r="O17" s="113">
        <v>118.1223</v>
      </c>
      <c r="P17" s="588"/>
      <c r="Q17" s="589"/>
      <c r="R17" s="113">
        <v>118.0206</v>
      </c>
      <c r="S17" s="588"/>
      <c r="T17" s="589"/>
      <c r="U17" s="113">
        <v>117.83710000000001</v>
      </c>
      <c r="V17" s="588"/>
      <c r="W17" s="589"/>
      <c r="X17" s="113">
        <v>117.6674</v>
      </c>
      <c r="Y17" s="588"/>
      <c r="Z17" s="589"/>
      <c r="AA17" s="113">
        <v>117.54470000000001</v>
      </c>
      <c r="AB17" s="588"/>
      <c r="AC17" s="589"/>
      <c r="AD17" s="113">
        <v>117.7123</v>
      </c>
      <c r="AE17" s="588"/>
      <c r="AF17" s="589"/>
      <c r="AG17" s="113">
        <v>117.6743</v>
      </c>
      <c r="AH17" s="588"/>
      <c r="AI17" s="589"/>
      <c r="AJ17" s="113">
        <v>117.64830000000001</v>
      </c>
      <c r="AK17" s="588"/>
      <c r="AL17" s="589"/>
      <c r="AM17" s="113">
        <v>117.70099999999999</v>
      </c>
      <c r="AN17" s="588"/>
      <c r="AO17" s="589"/>
      <c r="AP17" s="113">
        <v>117.76649999999999</v>
      </c>
      <c r="AQ17" s="588"/>
      <c r="AR17" s="589"/>
      <c r="AS17" s="113">
        <v>117.76</v>
      </c>
      <c r="AT17" s="588"/>
      <c r="AU17" s="589"/>
      <c r="AV17" s="113">
        <v>117.6421</v>
      </c>
      <c r="AW17" s="588"/>
      <c r="AX17" s="589"/>
      <c r="AY17" s="113">
        <v>117.55629999999999</v>
      </c>
      <c r="AZ17" s="588"/>
      <c r="BA17" s="589"/>
      <c r="BB17" s="113">
        <v>117.62690000000001</v>
      </c>
      <c r="BC17" s="588"/>
      <c r="BD17" s="589"/>
      <c r="BE17" s="113">
        <v>117.8596</v>
      </c>
      <c r="BF17" s="588"/>
      <c r="BG17" s="589"/>
      <c r="BH17" s="113">
        <v>117.96559999999999</v>
      </c>
      <c r="BI17" s="588"/>
      <c r="BJ17" s="589"/>
      <c r="BK17" s="113">
        <v>118.1087</v>
      </c>
      <c r="BL17" s="588"/>
      <c r="BM17" s="589"/>
      <c r="BN17" s="113">
        <v>118.1104</v>
      </c>
      <c r="BO17" s="588"/>
      <c r="BP17" s="589"/>
      <c r="BQ17" s="113">
        <v>117.8933</v>
      </c>
      <c r="BR17" s="588"/>
      <c r="BS17" s="589"/>
      <c r="BT17" s="113">
        <v>117.84139999999999</v>
      </c>
      <c r="BU17" s="588"/>
      <c r="BV17" s="589"/>
      <c r="BW17" s="113">
        <v>117.9037</v>
      </c>
      <c r="BX17" s="588"/>
      <c r="BY17" s="589"/>
      <c r="BZ17" s="113">
        <v>117.9208</v>
      </c>
      <c r="CA17" s="588"/>
    </row>
    <row r="18" spans="1:79" ht="13.8" thickBot="1">
      <c r="A18" s="61"/>
      <c r="B18" s="8"/>
      <c r="C18" s="595"/>
      <c r="D18" s="61" t="s">
        <v>22</v>
      </c>
      <c r="E18" s="60"/>
      <c r="F18" s="62" t="s">
        <v>19</v>
      </c>
      <c r="G18" s="269"/>
      <c r="H18" s="679"/>
      <c r="I18" s="92">
        <v>10.4038</v>
      </c>
      <c r="J18" s="93"/>
      <c r="K18" s="680"/>
      <c r="L18" s="92">
        <v>10.403180000000001</v>
      </c>
      <c r="M18" s="93"/>
      <c r="N18" s="680"/>
      <c r="O18" s="92">
        <v>10.397650000000001</v>
      </c>
      <c r="P18" s="93"/>
      <c r="Q18" s="680"/>
      <c r="R18" s="92">
        <v>10.38991</v>
      </c>
      <c r="S18" s="93"/>
      <c r="T18" s="680"/>
      <c r="U18" s="92">
        <v>10.3681</v>
      </c>
      <c r="V18" s="93"/>
      <c r="W18" s="680"/>
      <c r="X18" s="92">
        <v>10.342129999999999</v>
      </c>
      <c r="Y18" s="93"/>
      <c r="Z18" s="680"/>
      <c r="AA18" s="92">
        <v>10.31526</v>
      </c>
      <c r="AB18" s="93"/>
      <c r="AC18" s="680"/>
      <c r="AD18" s="92">
        <v>10.32396</v>
      </c>
      <c r="AE18" s="93"/>
      <c r="AF18" s="680"/>
      <c r="AG18" s="92">
        <v>10.318020000000001</v>
      </c>
      <c r="AH18" s="93"/>
      <c r="AI18" s="680"/>
      <c r="AJ18" s="92">
        <v>10.318429999999999</v>
      </c>
      <c r="AK18" s="93"/>
      <c r="AL18" s="680"/>
      <c r="AM18" s="92">
        <v>10.32273</v>
      </c>
      <c r="AN18" s="93"/>
      <c r="AO18" s="680"/>
      <c r="AP18" s="92">
        <v>10.32817</v>
      </c>
      <c r="AQ18" s="93"/>
      <c r="AR18" s="680"/>
      <c r="AS18" s="92">
        <v>10.32573</v>
      </c>
      <c r="AT18" s="93"/>
      <c r="AU18" s="680"/>
      <c r="AV18" s="92">
        <v>10.31446</v>
      </c>
      <c r="AW18" s="93"/>
      <c r="AX18" s="680"/>
      <c r="AY18" s="92">
        <v>10.30574</v>
      </c>
      <c r="AZ18" s="93"/>
      <c r="BA18" s="680"/>
      <c r="BB18" s="92">
        <v>10.315950000000001</v>
      </c>
      <c r="BC18" s="93"/>
      <c r="BD18" s="680"/>
      <c r="BE18" s="92">
        <v>10.34065</v>
      </c>
      <c r="BF18" s="93"/>
      <c r="BG18" s="680"/>
      <c r="BH18" s="92">
        <v>10.358029999999999</v>
      </c>
      <c r="BI18" s="93"/>
      <c r="BJ18" s="680"/>
      <c r="BK18" s="92">
        <v>10.37801</v>
      </c>
      <c r="BL18" s="93"/>
      <c r="BM18" s="680"/>
      <c r="BN18" s="92">
        <v>10.37993</v>
      </c>
      <c r="BO18" s="93"/>
      <c r="BP18" s="680"/>
      <c r="BQ18" s="92">
        <v>10.364089999999999</v>
      </c>
      <c r="BR18" s="93"/>
      <c r="BS18" s="680"/>
      <c r="BT18" s="92">
        <v>10.36219</v>
      </c>
      <c r="BU18" s="93"/>
      <c r="BV18" s="680"/>
      <c r="BW18" s="92">
        <v>10.369400000000001</v>
      </c>
      <c r="BX18" s="93"/>
      <c r="BY18" s="680"/>
      <c r="BZ18" s="92">
        <v>10.370469999999999</v>
      </c>
      <c r="CA18" s="93"/>
    </row>
    <row r="19" spans="1:79" ht="13.8" thickBot="1">
      <c r="A19" s="61"/>
      <c r="B19" s="8"/>
      <c r="C19" s="233"/>
      <c r="D19" s="53" t="s">
        <v>23</v>
      </c>
      <c r="E19" s="54"/>
      <c r="F19" s="54"/>
      <c r="G19" s="55"/>
      <c r="H19" s="122"/>
      <c r="I19" s="123"/>
      <c r="J19" s="124"/>
      <c r="K19" s="122"/>
      <c r="L19" s="123"/>
      <c r="M19" s="124"/>
      <c r="N19" s="122"/>
      <c r="O19" s="123"/>
      <c r="P19" s="124"/>
      <c r="Q19" s="122"/>
      <c r="R19" s="123"/>
      <c r="S19" s="124"/>
      <c r="T19" s="122"/>
      <c r="U19" s="123"/>
      <c r="V19" s="124"/>
      <c r="W19" s="122"/>
      <c r="X19" s="123"/>
      <c r="Y19" s="124"/>
      <c r="Z19" s="122"/>
      <c r="AA19" s="123"/>
      <c r="AB19" s="124"/>
      <c r="AC19" s="122"/>
      <c r="AD19" s="123"/>
      <c r="AE19" s="124"/>
      <c r="AF19" s="122"/>
      <c r="AG19" s="123"/>
      <c r="AH19" s="124"/>
      <c r="AI19" s="122"/>
      <c r="AJ19" s="123"/>
      <c r="AK19" s="124"/>
      <c r="AL19" s="122"/>
      <c r="AM19" s="123"/>
      <c r="AN19" s="124"/>
      <c r="AO19" s="122"/>
      <c r="AP19" s="123"/>
      <c r="AQ19" s="124"/>
      <c r="AR19" s="122"/>
      <c r="AS19" s="123"/>
      <c r="AT19" s="124"/>
      <c r="AU19" s="122"/>
      <c r="AV19" s="123"/>
      <c r="AW19" s="124"/>
      <c r="AX19" s="122"/>
      <c r="AY19" s="123"/>
      <c r="AZ19" s="124"/>
      <c r="BA19" s="122"/>
      <c r="BB19" s="123"/>
      <c r="BC19" s="124"/>
      <c r="BD19" s="122"/>
      <c r="BE19" s="123"/>
      <c r="BF19" s="124"/>
      <c r="BG19" s="122"/>
      <c r="BH19" s="123"/>
      <c r="BI19" s="124"/>
      <c r="BJ19" s="122"/>
      <c r="BK19" s="123"/>
      <c r="BL19" s="124"/>
      <c r="BM19" s="122"/>
      <c r="BN19" s="123"/>
      <c r="BO19" s="124"/>
      <c r="BP19" s="122"/>
      <c r="BQ19" s="123"/>
      <c r="BR19" s="124"/>
      <c r="BS19" s="122"/>
      <c r="BT19" s="123"/>
      <c r="BU19" s="124"/>
      <c r="BV19" s="122"/>
      <c r="BW19" s="123"/>
      <c r="BX19" s="124"/>
      <c r="BY19" s="122"/>
      <c r="BZ19" s="123"/>
      <c r="CA19" s="124"/>
    </row>
    <row r="20" spans="1:79" s="8" customFormat="1">
      <c r="A20" s="1623" t="s">
        <v>48</v>
      </c>
      <c r="B20" s="1624"/>
      <c r="C20" s="629">
        <v>6.3E-2</v>
      </c>
      <c r="D20" s="1623" t="s">
        <v>18</v>
      </c>
      <c r="E20" s="1624"/>
      <c r="F20" s="125" t="s">
        <v>112</v>
      </c>
      <c r="G20" s="126"/>
      <c r="H20" s="161">
        <f>SQRT(I20^2+J20^2)*1000/(1.73*0.4)</f>
        <v>5.1098265895953752</v>
      </c>
      <c r="I20" s="172">
        <v>3.5360000000000001E-3</v>
      </c>
      <c r="J20" s="173">
        <v>0</v>
      </c>
      <c r="K20" s="161">
        <f>SQRT(L20^2+M20^2)*1000/(1.73*0.4)</f>
        <v>5.3063583815028892</v>
      </c>
      <c r="L20" s="172">
        <v>3.6719999999999999E-3</v>
      </c>
      <c r="M20" s="173">
        <v>0</v>
      </c>
      <c r="N20" s="161">
        <f>SQRT(O20^2+P20^2)*1000/(1.73*0.4)</f>
        <v>7.4797687861271669</v>
      </c>
      <c r="O20" s="172">
        <v>5.176E-3</v>
      </c>
      <c r="P20" s="173">
        <v>0</v>
      </c>
      <c r="Q20" s="161">
        <f>SQRT(R20^2+S20^2)*1000/(1.73*0.4)</f>
        <v>7.0635838150289008</v>
      </c>
      <c r="R20" s="172">
        <v>4.888E-3</v>
      </c>
      <c r="S20" s="173">
        <v>0</v>
      </c>
      <c r="T20" s="161">
        <f>SQRT(U20^2+V20^2)*1000/(1.73*0.4)</f>
        <v>4.601156069364162</v>
      </c>
      <c r="U20" s="172">
        <v>3.1840000000000002E-3</v>
      </c>
      <c r="V20" s="173">
        <v>0</v>
      </c>
      <c r="W20" s="161">
        <f>SQRT(X20^2+Y20^2)*1000/(1.73*0.4)</f>
        <v>4.5202312138728322</v>
      </c>
      <c r="X20" s="172">
        <v>3.1280000000000001E-3</v>
      </c>
      <c r="Y20" s="173">
        <v>0</v>
      </c>
      <c r="Z20" s="161">
        <f>SQRT(AA20^2+AB20^2)*1000/(1.73*0.4)</f>
        <v>4.5780346820809239</v>
      </c>
      <c r="AA20" s="172">
        <v>3.1679999999999998E-3</v>
      </c>
      <c r="AB20" s="173">
        <v>0</v>
      </c>
      <c r="AC20" s="161">
        <f>SQRT(AD20^2+AE20^2)*1000/(1.73*0.4)</f>
        <v>4.6705202312138727</v>
      </c>
      <c r="AD20" s="172">
        <v>3.2320000000000001E-3</v>
      </c>
      <c r="AE20" s="173">
        <v>0</v>
      </c>
      <c r="AF20" s="161">
        <f>SQRT(AG20^2+AH20^2)*1000/(1.73*0.4)</f>
        <v>4.6936416184971099</v>
      </c>
      <c r="AG20" s="172">
        <v>3.248E-3</v>
      </c>
      <c r="AH20" s="173">
        <v>0</v>
      </c>
      <c r="AI20" s="161">
        <f>SQRT(AJ20^2+AK20^2)*1000/(1.73*0.4)</f>
        <v>4.6936416184971099</v>
      </c>
      <c r="AJ20" s="172">
        <v>3.248E-3</v>
      </c>
      <c r="AK20" s="173">
        <v>0</v>
      </c>
      <c r="AL20" s="161">
        <f>SQRT(AM20^2+AN20^2)*1000/(1.73*0.4)</f>
        <v>4.8092485549132942</v>
      </c>
      <c r="AM20" s="172">
        <v>3.3279999999999998E-3</v>
      </c>
      <c r="AN20" s="173">
        <v>0</v>
      </c>
      <c r="AO20" s="161">
        <f>SQRT(AP20^2+AQ20^2)*1000/(1.73*0.4)</f>
        <v>4.7745664739884397</v>
      </c>
      <c r="AP20" s="172">
        <v>3.3040000000000001E-3</v>
      </c>
      <c r="AQ20" s="173">
        <v>0</v>
      </c>
      <c r="AR20" s="161">
        <f>SQRT(AS20^2+AT20^2)*1000/(1.73*0.4)</f>
        <v>4.8092485549132942</v>
      </c>
      <c r="AS20" s="172">
        <v>3.3279999999999998E-3</v>
      </c>
      <c r="AT20" s="173">
        <v>0</v>
      </c>
      <c r="AU20" s="161">
        <f>SQRT(AV20^2+AW20^2)*1000/(1.73*0.4)</f>
        <v>6.4739884393063569</v>
      </c>
      <c r="AV20" s="172">
        <v>4.4799999999999996E-3</v>
      </c>
      <c r="AW20" s="173">
        <v>0</v>
      </c>
      <c r="AX20" s="161">
        <f>SQRT(AY20^2+AZ20^2)*1000/(1.73*0.4)</f>
        <v>7.8612716763005777</v>
      </c>
      <c r="AY20" s="172">
        <v>5.4400000000000004E-3</v>
      </c>
      <c r="AZ20" s="173">
        <v>0</v>
      </c>
      <c r="BA20" s="161">
        <f>SQRT(BB20^2+BC20^2)*1000/(1.73*0.4)</f>
        <v>8.8439306358381486</v>
      </c>
      <c r="BB20" s="172">
        <v>6.1199999999999996E-3</v>
      </c>
      <c r="BC20" s="173">
        <v>0</v>
      </c>
      <c r="BD20" s="161">
        <f>SQRT(BE20^2+BF20^2)*1000/(1.73*0.4)</f>
        <v>8.9132947976878611</v>
      </c>
      <c r="BE20" s="172">
        <v>6.1679999999999999E-3</v>
      </c>
      <c r="BF20" s="173">
        <v>0</v>
      </c>
      <c r="BG20" s="161">
        <f>SQRT(BH20^2+BI20^2)*1000/(1.73*0.4)</f>
        <v>9.0289017341040463</v>
      </c>
      <c r="BH20" s="172">
        <v>6.2480000000000001E-3</v>
      </c>
      <c r="BI20" s="173">
        <v>0</v>
      </c>
      <c r="BJ20" s="161">
        <f>SQRT(BK20^2+BL20^2)*1000/(1.73*0.4)</f>
        <v>9.294797687861271</v>
      </c>
      <c r="BK20" s="172">
        <v>6.4320000000000002E-3</v>
      </c>
      <c r="BL20" s="173">
        <v>0</v>
      </c>
      <c r="BM20" s="161">
        <f>SQRT(BN20^2+BO20^2)*1000/(1.73*0.4)</f>
        <v>9.6184971098265883</v>
      </c>
      <c r="BN20" s="172">
        <v>6.6559999999999996E-3</v>
      </c>
      <c r="BO20" s="173">
        <v>0</v>
      </c>
      <c r="BP20" s="161">
        <f>SQRT(BQ20^2+BR20^2)*1000/(1.73*0.4)</f>
        <v>9.8034682080924842</v>
      </c>
      <c r="BQ20" s="172">
        <v>6.7840000000000001E-3</v>
      </c>
      <c r="BR20" s="173">
        <v>0</v>
      </c>
      <c r="BS20" s="161">
        <f>SQRT(BT20^2+BU20^2)*1000/(1.73*0.4)</f>
        <v>9.5144508670520214</v>
      </c>
      <c r="BT20" s="172">
        <v>6.5839999999999996E-3</v>
      </c>
      <c r="BU20" s="173">
        <v>0</v>
      </c>
      <c r="BV20" s="161">
        <f>SQRT(BW20^2+BX20^2)*1000/(1.73*0.4)</f>
        <v>9.5838150289017321</v>
      </c>
      <c r="BW20" s="172">
        <v>6.6319999999999999E-3</v>
      </c>
      <c r="BX20" s="173">
        <v>0</v>
      </c>
      <c r="BY20" s="161">
        <f>SQRT(BZ20^2+CA20^2)*1000/(1.73*0.4)</f>
        <v>9.6531791907514446</v>
      </c>
      <c r="BZ20" s="172">
        <v>6.6800000000000002E-3</v>
      </c>
      <c r="CA20" s="173">
        <v>0</v>
      </c>
    </row>
    <row r="21" spans="1:79" s="8" customFormat="1" ht="13.8" thickBot="1">
      <c r="A21" s="1625" t="s">
        <v>49</v>
      </c>
      <c r="B21" s="1626"/>
      <c r="C21" s="118">
        <v>6.3E-2</v>
      </c>
      <c r="D21" s="1625" t="s">
        <v>18</v>
      </c>
      <c r="E21" s="1626"/>
      <c r="F21" s="130" t="s">
        <v>112</v>
      </c>
      <c r="G21" s="141"/>
      <c r="H21" s="161">
        <f t="shared" ref="H21" si="0">SQRT(I21^2+J21^2)*1000/(1.73*0.4)</f>
        <v>6.9595375722543347</v>
      </c>
      <c r="I21" s="172">
        <v>4.816E-3</v>
      </c>
      <c r="J21" s="173">
        <v>0</v>
      </c>
      <c r="K21" s="161">
        <f t="shared" ref="K21" si="1">SQRT(L21^2+M21^2)*1000/(1.73*0.4)</f>
        <v>6.2196531791907503</v>
      </c>
      <c r="L21" s="172">
        <v>4.3039999999999997E-3</v>
      </c>
      <c r="M21" s="173">
        <v>0</v>
      </c>
      <c r="N21" s="161">
        <f t="shared" ref="N21" si="2">SQRT(O21^2+P21^2)*1000/(1.73*0.4)</f>
        <v>1.2485549132947975</v>
      </c>
      <c r="O21" s="172">
        <v>8.6399999999999997E-4</v>
      </c>
      <c r="P21" s="173">
        <v>0</v>
      </c>
      <c r="Q21" s="161">
        <f t="shared" ref="Q21" si="3">SQRT(R21^2+S21^2)*1000/(1.73*0.4)</f>
        <v>2.5202312138728327</v>
      </c>
      <c r="R21" s="172">
        <v>1.7440000000000001E-3</v>
      </c>
      <c r="S21" s="173">
        <v>0</v>
      </c>
      <c r="T21" s="161">
        <f t="shared" ref="T21" si="4">SQRT(U21^2+V21^2)*1000/(1.73*0.4)</f>
        <v>7.6300578034682074</v>
      </c>
      <c r="U21" s="172">
        <v>5.28E-3</v>
      </c>
      <c r="V21" s="173">
        <v>0</v>
      </c>
      <c r="W21" s="161">
        <f t="shared" ref="W21" si="5">SQRT(X21^2+Y21^2)*1000/(1.73*0.4)</f>
        <v>7.7687861271676288</v>
      </c>
      <c r="X21" s="172">
        <v>5.3759999999999997E-3</v>
      </c>
      <c r="Y21" s="173">
        <v>0</v>
      </c>
      <c r="Z21" s="161">
        <f t="shared" ref="Z21" si="6">SQRT(AA21^2+AB21^2)*1000/(1.73*0.4)</f>
        <v>14.473988439306357</v>
      </c>
      <c r="AA21" s="172">
        <v>1.0016000000000001E-2</v>
      </c>
      <c r="AB21" s="173">
        <v>0</v>
      </c>
      <c r="AC21" s="161">
        <f t="shared" ref="AC21" si="7">SQRT(AD21^2+AE21^2)*1000/(1.73*0.4)</f>
        <v>7.4219653179190743</v>
      </c>
      <c r="AD21" s="172">
        <v>5.1359999999999999E-3</v>
      </c>
      <c r="AE21" s="173">
        <v>0</v>
      </c>
      <c r="AF21" s="161">
        <f t="shared" ref="AF21" si="8">SQRT(AG21^2+AH21^2)*1000/(1.73*0.4)</f>
        <v>8.2080924855491322</v>
      </c>
      <c r="AG21" s="172">
        <v>5.6800000000000002E-3</v>
      </c>
      <c r="AH21" s="173">
        <v>0</v>
      </c>
      <c r="AI21" s="161">
        <f t="shared" ref="AI21" si="9">SQRT(AJ21^2+AK21^2)*1000/(1.73*0.4)</f>
        <v>8.2080924855491322</v>
      </c>
      <c r="AJ21" s="172">
        <v>5.6800000000000002E-3</v>
      </c>
      <c r="AK21" s="173">
        <v>0</v>
      </c>
      <c r="AL21" s="161">
        <f t="shared" ref="AL21" si="10">SQRT(AM21^2+AN21^2)*1000/(1.73*0.4)</f>
        <v>8.1849710982658941</v>
      </c>
      <c r="AM21" s="172">
        <v>5.6639999999999998E-3</v>
      </c>
      <c r="AN21" s="173">
        <v>0</v>
      </c>
      <c r="AO21" s="161">
        <f t="shared" ref="AO21" si="11">SQRT(AP21^2+AQ21^2)*1000/(1.73*0.4)</f>
        <v>8.2312138728323685</v>
      </c>
      <c r="AP21" s="172">
        <v>5.6959999999999997E-3</v>
      </c>
      <c r="AQ21" s="173">
        <v>0</v>
      </c>
      <c r="AR21" s="161">
        <f t="shared" ref="AR21" si="12">SQRT(AS21^2+AT21^2)*1000/(1.73*0.4)</f>
        <v>15.491329479768785</v>
      </c>
      <c r="AS21" s="172">
        <v>1.072E-2</v>
      </c>
      <c r="AT21" s="173">
        <v>0</v>
      </c>
      <c r="AU21" s="161">
        <f t="shared" ref="AU21" si="13">SQRT(AV21^2+AW21^2)*1000/(1.73*0.4)</f>
        <v>4.6242774566473983</v>
      </c>
      <c r="AV21" s="172">
        <v>3.2000000000000002E-3</v>
      </c>
      <c r="AW21" s="173">
        <v>0</v>
      </c>
      <c r="AX21" s="161">
        <f t="shared" ref="AX21" si="14">SQRT(AY21^2+AZ21^2)*1000/(1.73*0.4)</f>
        <v>1.8728323699421965</v>
      </c>
      <c r="AY21" s="172">
        <v>1.2960000000000001E-3</v>
      </c>
      <c r="AZ21" s="173">
        <v>0</v>
      </c>
      <c r="BA21" s="161">
        <f t="shared" ref="BA21" si="15">SQRT(BB21^2+BC21^2)*1000/(1.73*0.4)</f>
        <v>0</v>
      </c>
      <c r="BB21" s="172">
        <v>0</v>
      </c>
      <c r="BC21" s="173">
        <v>0</v>
      </c>
      <c r="BD21" s="161">
        <f t="shared" ref="BD21" si="16">SQRT(BE21^2+BF21^2)*1000/(1.73*0.4)</f>
        <v>0</v>
      </c>
      <c r="BE21" s="172">
        <v>0</v>
      </c>
      <c r="BF21" s="173">
        <v>0</v>
      </c>
      <c r="BG21" s="161">
        <f t="shared" ref="BG21" si="17">SQRT(BH21^2+BI21^2)*1000/(1.73*0.4)</f>
        <v>0</v>
      </c>
      <c r="BH21" s="172">
        <v>0</v>
      </c>
      <c r="BI21" s="173">
        <v>0</v>
      </c>
      <c r="BJ21" s="161">
        <f t="shared" ref="BJ21" si="18">SQRT(BK21^2+BL21^2)*1000/(1.73*0.4)</f>
        <v>0</v>
      </c>
      <c r="BK21" s="172">
        <v>0</v>
      </c>
      <c r="BL21" s="173">
        <v>0</v>
      </c>
      <c r="BM21" s="161">
        <f t="shared" ref="BM21" si="19">SQRT(BN21^2+BO21^2)*1000/(1.73*0.4)</f>
        <v>0</v>
      </c>
      <c r="BN21" s="172">
        <v>0</v>
      </c>
      <c r="BO21" s="173">
        <v>0</v>
      </c>
      <c r="BP21" s="161">
        <f t="shared" ref="BP21" si="20">SQRT(BQ21^2+BR21^2)*1000/(1.73*0.4)</f>
        <v>0</v>
      </c>
      <c r="BQ21" s="172">
        <v>0</v>
      </c>
      <c r="BR21" s="173">
        <v>0</v>
      </c>
      <c r="BS21" s="161">
        <f t="shared" ref="BS21" si="21">SQRT(BT21^2+BU21^2)*1000/(1.73*0.4)</f>
        <v>0</v>
      </c>
      <c r="BT21" s="172">
        <v>0</v>
      </c>
      <c r="BU21" s="173">
        <v>0</v>
      </c>
      <c r="BV21" s="161">
        <f t="shared" ref="BV21" si="22">SQRT(BW21^2+BX21^2)*1000/(1.73*0.4)</f>
        <v>0</v>
      </c>
      <c r="BW21" s="172">
        <v>0</v>
      </c>
      <c r="BX21" s="173">
        <v>0</v>
      </c>
      <c r="BY21" s="161">
        <f t="shared" ref="BY21" si="23">SQRT(BZ21^2+CA21^2)*1000/(1.73*0.4)</f>
        <v>0</v>
      </c>
      <c r="BZ21" s="172">
        <v>0</v>
      </c>
      <c r="CA21" s="173">
        <v>0</v>
      </c>
    </row>
    <row r="22" spans="1:79">
      <c r="A22" s="53"/>
      <c r="B22" s="54"/>
      <c r="C22" s="54"/>
      <c r="D22" s="53"/>
      <c r="E22" s="54"/>
      <c r="F22" s="125" t="s">
        <v>17</v>
      </c>
      <c r="G22" s="126"/>
      <c r="H22" s="127">
        <f>H8+H14</f>
        <v>46.787169049473633</v>
      </c>
      <c r="I22" s="128">
        <f>I14+I8</f>
        <v>9.4710000000000001</v>
      </c>
      <c r="J22" s="129">
        <f>J8+J14</f>
        <v>1.2474000000000001</v>
      </c>
      <c r="K22" s="127">
        <f>K8+K14</f>
        <v>46.796035616160886</v>
      </c>
      <c r="L22" s="128">
        <f>L14+L8</f>
        <v>9.4775999999999989</v>
      </c>
      <c r="M22" s="129">
        <f>M8+M14</f>
        <v>1.1913</v>
      </c>
      <c r="N22" s="127">
        <f>N8+N14</f>
        <v>46.832321008163305</v>
      </c>
      <c r="O22" s="128">
        <f>O14+O8</f>
        <v>9.4841999999999995</v>
      </c>
      <c r="P22" s="129">
        <f>P8+P14</f>
        <v>1.1483999999999999</v>
      </c>
      <c r="Q22" s="127">
        <f>Q8+Q14</f>
        <v>48.086035093196344</v>
      </c>
      <c r="R22" s="128">
        <f>R14+R8</f>
        <v>9.7317</v>
      </c>
      <c r="S22" s="129">
        <f>S8+S14</f>
        <v>1.155</v>
      </c>
      <c r="T22" s="127">
        <f>T8+T14</f>
        <v>53.274089192277145</v>
      </c>
      <c r="U22" s="128">
        <f>U14+U8</f>
        <v>10.7514</v>
      </c>
      <c r="V22" s="129">
        <f>V8+V14</f>
        <v>1.3959000000000001</v>
      </c>
      <c r="W22" s="127">
        <f>W8+W14</f>
        <v>60.516057635666741</v>
      </c>
      <c r="X22" s="128">
        <f>X14+X8</f>
        <v>12.180299999999999</v>
      </c>
      <c r="Y22" s="129">
        <f>Y8+Y14</f>
        <v>1.7555999999999998</v>
      </c>
      <c r="Z22" s="127">
        <f>Z8+Z14</f>
        <v>67.537059435798753</v>
      </c>
      <c r="AA22" s="128">
        <f>AA14+AA8</f>
        <v>13.5366</v>
      </c>
      <c r="AB22" s="129">
        <f>AB8+AB14</f>
        <v>2.1615000000000002</v>
      </c>
      <c r="AC22" s="127">
        <f>AC8+AC14</f>
        <v>69.401220989758031</v>
      </c>
      <c r="AD22" s="128">
        <f>AD14+AD8</f>
        <v>13.925999999999998</v>
      </c>
      <c r="AE22" s="129">
        <f>AE8+AE14</f>
        <v>2.2637999999999998</v>
      </c>
      <c r="AF22" s="127">
        <f>AF8+AF14</f>
        <v>69.729943304872251</v>
      </c>
      <c r="AG22" s="128">
        <f>AG14+AG8</f>
        <v>13.9953</v>
      </c>
      <c r="AH22" s="129">
        <f>AH8+AH14</f>
        <v>2.2307999999999999</v>
      </c>
      <c r="AI22" s="127">
        <f>AI8+AI14</f>
        <v>69.607780140692029</v>
      </c>
      <c r="AJ22" s="128">
        <f>AJ14+AJ8</f>
        <v>13.9689</v>
      </c>
      <c r="AK22" s="129">
        <f>AK8+AK14</f>
        <v>2.2110000000000003</v>
      </c>
      <c r="AL22" s="127">
        <f>AL8+AL14</f>
        <v>69.902372473785803</v>
      </c>
      <c r="AM22" s="128">
        <f>AM14+AM8</f>
        <v>14.0382</v>
      </c>
      <c r="AN22" s="129">
        <f>AN8+AN14</f>
        <v>2.1978</v>
      </c>
      <c r="AO22" s="127">
        <f>AO8+AO14</f>
        <v>69.362293821951738</v>
      </c>
      <c r="AP22" s="128">
        <f>AP14+AP8</f>
        <v>13.9392</v>
      </c>
      <c r="AQ22" s="129">
        <f>AQ8+AQ14</f>
        <v>2.1747000000000001</v>
      </c>
      <c r="AR22" s="127">
        <f>AR8+AR14</f>
        <v>69.987296626517235</v>
      </c>
      <c r="AS22" s="128">
        <f>AS14+AS8</f>
        <v>14.061299999999999</v>
      </c>
      <c r="AT22" s="129">
        <f>AT8+AT14</f>
        <v>2.2109999999999999</v>
      </c>
      <c r="AU22" s="127">
        <f>AU8+AU14</f>
        <v>71.152406551627735</v>
      </c>
      <c r="AV22" s="128">
        <f>AV14+AV8</f>
        <v>14.282399999999999</v>
      </c>
      <c r="AW22" s="129">
        <f>AW8+AW14</f>
        <v>2.2374000000000001</v>
      </c>
      <c r="AX22" s="127">
        <f>AX8+AX14</f>
        <v>73.451512624807194</v>
      </c>
      <c r="AY22" s="128">
        <f>AY14+AY8</f>
        <v>14.714700000000001</v>
      </c>
      <c r="AZ22" s="129">
        <f>AZ8+AZ14</f>
        <v>2.4123000000000001</v>
      </c>
      <c r="BA22" s="127">
        <f>BA8+BA14</f>
        <v>72.709547431632274</v>
      </c>
      <c r="BB22" s="128">
        <f>BB14+BB8</f>
        <v>14.586</v>
      </c>
      <c r="BC22" s="129">
        <f>BC8+BC14</f>
        <v>2.3165999999999998</v>
      </c>
      <c r="BD22" s="127">
        <f>BD8+BD14</f>
        <v>71.170265413690814</v>
      </c>
      <c r="BE22" s="128">
        <f>BE14+BE8</f>
        <v>14.3187</v>
      </c>
      <c r="BF22" s="129">
        <f>BF8+BF14</f>
        <v>2.1879</v>
      </c>
      <c r="BG22" s="127">
        <f>BG8+BG14</f>
        <v>68.843936028319931</v>
      </c>
      <c r="BH22" s="128">
        <f>BH14+BH8</f>
        <v>13.8765</v>
      </c>
      <c r="BI22" s="129">
        <f>BI8+BI14</f>
        <v>2.0163000000000002</v>
      </c>
      <c r="BJ22" s="127">
        <f>BJ8+BJ14</f>
        <v>65.705545631325407</v>
      </c>
      <c r="BK22" s="128">
        <f>BK14+BK8</f>
        <v>13.2759</v>
      </c>
      <c r="BL22" s="129">
        <f>BL8+BL14</f>
        <v>1.8149999999999999</v>
      </c>
      <c r="BM22" s="127">
        <f>BM8+BM14</f>
        <v>63.51985122666062</v>
      </c>
      <c r="BN22" s="128">
        <f>BN14+BN8</f>
        <v>12.840299999999999</v>
      </c>
      <c r="BO22" s="129">
        <f>BO8+BO14</f>
        <v>1.7159999999999997</v>
      </c>
      <c r="BP22" s="127">
        <f>BP8+BP14</f>
        <v>60.042772639812355</v>
      </c>
      <c r="BQ22" s="128">
        <f>BQ14+BQ8</f>
        <v>12.1242</v>
      </c>
      <c r="BR22" s="129">
        <f>BR8+BR14</f>
        <v>1.5543</v>
      </c>
      <c r="BS22" s="127">
        <f>BS8+BS14</f>
        <v>56.232391803568106</v>
      </c>
      <c r="BT22" s="128">
        <f>BT14+BT8</f>
        <v>11.3553</v>
      </c>
      <c r="BU22" s="129">
        <f>BU8+BU14</f>
        <v>1.419</v>
      </c>
      <c r="BV22" s="127">
        <f>BV8+BV14</f>
        <v>53.248056945558858</v>
      </c>
      <c r="BW22" s="128">
        <f>BW14+BW8</f>
        <v>10.7613</v>
      </c>
      <c r="BX22" s="129">
        <f>BX8+BX14</f>
        <v>1.3266</v>
      </c>
      <c r="BY22" s="127">
        <f>BY8+BY14</f>
        <v>51.710600333390488</v>
      </c>
      <c r="BZ22" s="128">
        <f>BZ14+BZ8</f>
        <v>10.4511</v>
      </c>
      <c r="CA22" s="129">
        <f>CA8+CA14</f>
        <v>1.3002</v>
      </c>
    </row>
    <row r="23" spans="1:79" ht="13.8" thickBot="1">
      <c r="A23" s="130"/>
      <c r="B23" s="131" t="s">
        <v>25</v>
      </c>
      <c r="C23" s="131"/>
      <c r="D23" s="130"/>
      <c r="E23" s="131"/>
      <c r="F23" s="132" t="s">
        <v>19</v>
      </c>
      <c r="G23" s="133"/>
      <c r="H23" s="134">
        <f>H9+H15</f>
        <v>527.27523513642859</v>
      </c>
      <c r="I23" s="135">
        <f>I9+I15</f>
        <v>9.4919999999999991</v>
      </c>
      <c r="J23" s="136">
        <f>J9+J15</f>
        <v>0.252</v>
      </c>
      <c r="K23" s="134">
        <f>K9+K15</f>
        <v>528.1099429416779</v>
      </c>
      <c r="L23" s="135">
        <f>L9+L15</f>
        <v>9.5069999999999997</v>
      </c>
      <c r="M23" s="136">
        <f>M9+M15</f>
        <v>0.23400000000000001</v>
      </c>
      <c r="N23" s="134">
        <f>N9+N15</f>
        <v>528.87002637377873</v>
      </c>
      <c r="O23" s="135">
        <f>O9+O15</f>
        <v>9.516</v>
      </c>
      <c r="P23" s="136">
        <f>P9+P15</f>
        <v>0.23400000000000001</v>
      </c>
      <c r="Q23" s="134">
        <f>Q9+Q15</f>
        <v>542.98006353422647</v>
      </c>
      <c r="R23" s="135">
        <f>R9+R15</f>
        <v>9.7590000000000003</v>
      </c>
      <c r="S23" s="136">
        <f>S9+S15</f>
        <v>0.26700000000000002</v>
      </c>
      <c r="T23" s="134">
        <f>T9+T15</f>
        <v>602.59265086523249</v>
      </c>
      <c r="U23" s="135">
        <f>U9+U15</f>
        <v>10.794</v>
      </c>
      <c r="V23" s="136">
        <f>V9+V15</f>
        <v>0.47099999999999997</v>
      </c>
      <c r="W23" s="134">
        <f>W9+W15</f>
        <v>684.04110597759927</v>
      </c>
      <c r="X23" s="135">
        <f>X9+X15</f>
        <v>12.222000000000001</v>
      </c>
      <c r="Y23" s="136">
        <f>Y9+Y15</f>
        <v>0.747</v>
      </c>
      <c r="Z23" s="134">
        <f>Z9+Z15</f>
        <v>764.87878553082419</v>
      </c>
      <c r="AA23" s="135">
        <f>AA9+AA15</f>
        <v>13.59</v>
      </c>
      <c r="AB23" s="136">
        <f>AB9+AB15</f>
        <v>1.0409999999999999</v>
      </c>
      <c r="AC23" s="134">
        <f>AC9+AC15</f>
        <v>786.4042367599809</v>
      </c>
      <c r="AD23" s="135">
        <f>AD9+AD15</f>
        <v>13.977</v>
      </c>
      <c r="AE23" s="136">
        <f>AE9+AE15</f>
        <v>1.3260000000000001</v>
      </c>
      <c r="AF23" s="134">
        <f>AF9+AF15</f>
        <v>791.12810815310468</v>
      </c>
      <c r="AG23" s="135">
        <f>AG9+AG15</f>
        <v>14.052</v>
      </c>
      <c r="AH23" s="136">
        <f>AH9+AH15</f>
        <v>1.41</v>
      </c>
      <c r="AI23" s="134">
        <f>AI9+AI15</f>
        <v>788.92837597710616</v>
      </c>
      <c r="AJ23" s="135">
        <f>AJ9+AJ15</f>
        <v>14.024999999999999</v>
      </c>
      <c r="AK23" s="136">
        <f>AK9+AK15</f>
        <v>1.254</v>
      </c>
      <c r="AL23" s="134">
        <f>AL9+AL15</f>
        <v>792.28254285685193</v>
      </c>
      <c r="AM23" s="135">
        <f>AM9+AM15</f>
        <v>14.090999999999999</v>
      </c>
      <c r="AN23" s="136">
        <f>AN9+AN15</f>
        <v>1.236</v>
      </c>
      <c r="AO23" s="134">
        <f>AO9+AO15</f>
        <v>786.51092200708092</v>
      </c>
      <c r="AP23" s="135">
        <f>AP9+AP15</f>
        <v>13.995000000000001</v>
      </c>
      <c r="AQ23" s="136">
        <f>AQ9+AQ15</f>
        <v>1.242</v>
      </c>
      <c r="AR23" s="134">
        <f>AR9+AR15</f>
        <v>793.33857231551303</v>
      </c>
      <c r="AS23" s="135">
        <f>AS9+AS15</f>
        <v>14.109</v>
      </c>
      <c r="AT23" s="136">
        <f>AT9+AT15</f>
        <v>1.3049999999999999</v>
      </c>
      <c r="AU23" s="134">
        <f>AU9+AU15</f>
        <v>806.94821731622187</v>
      </c>
      <c r="AV23" s="135">
        <f>AV9+AV15</f>
        <v>14.34</v>
      </c>
      <c r="AW23" s="136">
        <f>AW9+AW15</f>
        <v>1.296</v>
      </c>
      <c r="AX23" s="134">
        <f>AX9+AX15</f>
        <v>832.88841774439845</v>
      </c>
      <c r="AY23" s="135">
        <f>AY9+AY15</f>
        <v>14.771999999999998</v>
      </c>
      <c r="AZ23" s="136">
        <f>AZ9+AZ15</f>
        <v>1.4039999999999999</v>
      </c>
      <c r="BA23" s="134">
        <f>BA9+BA15</f>
        <v>824.26809199741626</v>
      </c>
      <c r="BB23" s="135">
        <f>BB9+BB15</f>
        <v>14.646000000000001</v>
      </c>
      <c r="BC23" s="136">
        <f>BC9+BC15</f>
        <v>1.2210000000000001</v>
      </c>
      <c r="BD23" s="134">
        <f>BD9+BD15</f>
        <v>806.34052525248103</v>
      </c>
      <c r="BE23" s="135">
        <f>BE9+BE15</f>
        <v>14.37</v>
      </c>
      <c r="BF23" s="136">
        <f>BF9+BF15</f>
        <v>1.038</v>
      </c>
      <c r="BG23" s="134">
        <f>BG9+BG15</f>
        <v>780.16820891960026</v>
      </c>
      <c r="BH23" s="135">
        <f>BH9+BH15</f>
        <v>13.928999999999998</v>
      </c>
      <c r="BI23" s="136">
        <f>BI9+BI15</f>
        <v>0.81600000000000006</v>
      </c>
      <c r="BJ23" s="134">
        <f>BJ9+BJ15</f>
        <v>744.50870686113308</v>
      </c>
      <c r="BK23" s="135">
        <f>BK9+BK15</f>
        <v>13.323</v>
      </c>
      <c r="BL23" s="136">
        <f>BL9+BL15</f>
        <v>0.72899999999999998</v>
      </c>
      <c r="BM23" s="134">
        <f>BM9+BM15</f>
        <v>719.52219323467466</v>
      </c>
      <c r="BN23" s="135">
        <f>BN9+BN15</f>
        <v>12.882</v>
      </c>
      <c r="BO23" s="136">
        <f>BO9+BO15</f>
        <v>0.68400000000000005</v>
      </c>
      <c r="BP23" s="134">
        <f>BP9+BP15</f>
        <v>680.29187322293922</v>
      </c>
      <c r="BQ23" s="135">
        <f>BQ9+BQ15</f>
        <v>12.167999999999999</v>
      </c>
      <c r="BR23" s="136">
        <f>BR9+BR15</f>
        <v>0.60299999999999998</v>
      </c>
      <c r="BS23" s="134">
        <f>BS9+BS15</f>
        <v>635.56125000742941</v>
      </c>
      <c r="BT23" s="135">
        <f>BT9+BT15</f>
        <v>11.385000000000002</v>
      </c>
      <c r="BU23" s="136">
        <f>BU9+BU15</f>
        <v>0.32400000000000001</v>
      </c>
      <c r="BV23" s="134">
        <f>BV9+BV15</f>
        <v>601.86319557724187</v>
      </c>
      <c r="BW23" s="135">
        <f>BW9+BW15</f>
        <v>10.794</v>
      </c>
      <c r="BX23" s="136">
        <f>BX9+BX15</f>
        <v>0.255</v>
      </c>
      <c r="BY23" s="134">
        <f>BY9+BY15</f>
        <v>583.93228964170657</v>
      </c>
      <c r="BZ23" s="135">
        <f>BZ9+BZ15</f>
        <v>10.475999999999999</v>
      </c>
      <c r="CA23" s="136">
        <f>CA9+CA15</f>
        <v>0.24299999999999999</v>
      </c>
    </row>
    <row r="24" spans="1:79">
      <c r="A24" s="137" t="s">
        <v>167</v>
      </c>
      <c r="B24" s="54"/>
      <c r="C24" s="681">
        <f>(I22+L22+O22+R22+U22+X22+AA22+AD22+AG22+AJ22+AM22+AP22+AS22+AV22+AY22+BB22+BE22+BH22+BK22+BN22+BQ22+BT22+BW22+BZ22)/SQRT((I22+L22+O22+R22+U22+X22+AA22+AD22+AG22+AJ22+AM22+AP22+AS22+AV22+AY22+BB22+BE22+BH22+BK22+BN22+BQ22+BT22+BW22+BZ22)^2+(J22+M22+P22+S22+V22+Y22+AB22+AE22+AH22+AK22+AN22+AQ22+AT22+AW22+AZ22+BC22+BF22++BI22+BL22+BO22+BR22+BU22+BX22+CA22)^2)</f>
        <v>0.98966006356003533</v>
      </c>
      <c r="D24" s="137" t="s">
        <v>168</v>
      </c>
      <c r="E24" s="1608">
        <f>(CA22+BX22+BU22+BR22+BO22+BL22+BI22+BF22+BC22+AZ22+AW22+AT22+AQ22+AN22+AK22+AH22+AE22+AB22++Y22+V22+S22+P22+M22+J22)/(I22+L22+O22+R22+U22+X22+AA22+AD22+AG22+AJ22+AM22+AP22+AS22+AV22+AY22+BB22+BE22+BH22+BK22+BN22+BQ22+BT22+BW22+BZ22)</f>
        <v>0.14493134773222877</v>
      </c>
      <c r="F24" s="1608"/>
      <c r="G24" s="5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>
      <c r="A25" s="138" t="s">
        <v>26</v>
      </c>
      <c r="B25" s="8"/>
      <c r="C25" s="139">
        <f>(I23+L23+O23+R23+U23+X23+AA23+AD23+AG23+AJ23+AM23+AP23+AS23+AV23+AY23+BB23+BE23+BH23+BK23+BN23+BQ23+BT23+BW23+BZ23)/SQRT((I23+L23+O23+R23+U23+X23+AA23+AD23+AG23+AJ23+AM23+AP23+AS23+AV23+AY23+BB23+BE23+BH23+BK23+BN23+BQ23+BT23+BW23+BZ23)^2+(J23+M23+P23+S23+V23+Y23+AB23+AE23+AH23+AK23+AN23+AQ23+AT23+AW23+AZ23+BC23+BF23++BI23+BL23+BO23+BR23+BU23+BX23+CA23)^2)</f>
        <v>0.99789671518748968</v>
      </c>
      <c r="D25" s="138" t="s">
        <v>27</v>
      </c>
      <c r="E25" s="1609">
        <f>(CA23+BX23+BU23+BR23+BO23+BL23+BI23+BF23+BC23+AZ23+AW23+AT23+AQ23+AN23+AK23+AH23+AE23+AB23++Y23+V23+S23+P23+M23+J23)/(I23+L23+O23+R23+U23+X23+AA23+AD23+AG23+AJ23+AM23+AP23+AS23+AV23+AY23+BB23+BE23+BH23+BK23+BN23+BQ23+BT23+BW23+BZ23)</f>
        <v>6.4960590839603732E-2</v>
      </c>
      <c r="F25" s="1609"/>
      <c r="G25" s="6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ht="13.8" thickBot="1">
      <c r="A26" s="140"/>
      <c r="B26" s="131"/>
      <c r="C26" s="597"/>
      <c r="D26" s="140"/>
      <c r="E26" s="1622"/>
      <c r="F26" s="1622"/>
      <c r="G26" s="14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</row>
    <row r="27" spans="1:79">
      <c r="A27" s="50" t="s">
        <v>28</v>
      </c>
      <c r="B27" s="142"/>
      <c r="C27" s="143"/>
      <c r="D27" s="144" t="s">
        <v>29</v>
      </c>
      <c r="E27" s="145"/>
      <c r="F27" s="144" t="s">
        <v>30</v>
      </c>
      <c r="G27" s="146"/>
      <c r="H27" s="147"/>
      <c r="I27" s="148"/>
      <c r="J27" s="148"/>
      <c r="K27" s="147"/>
      <c r="L27" s="148"/>
      <c r="M27" s="148"/>
      <c r="N27" s="147"/>
      <c r="O27" s="148"/>
      <c r="P27" s="148"/>
      <c r="Q27" s="147"/>
      <c r="R27" s="148"/>
      <c r="S27" s="148"/>
      <c r="T27" s="147"/>
      <c r="U27" s="148"/>
      <c r="V27" s="148"/>
      <c r="W27" s="147"/>
      <c r="X27" s="148"/>
      <c r="Y27" s="148"/>
      <c r="Z27" s="147"/>
      <c r="AA27" s="148"/>
      <c r="AB27" s="148"/>
      <c r="AC27" s="147"/>
      <c r="AD27" s="148"/>
      <c r="AE27" s="148"/>
      <c r="AF27" s="147"/>
      <c r="AG27" s="148"/>
      <c r="AH27" s="148"/>
      <c r="AI27" s="147"/>
      <c r="AJ27" s="148"/>
      <c r="AK27" s="148"/>
      <c r="AL27" s="147"/>
      <c r="AM27" s="148"/>
      <c r="AN27" s="148"/>
      <c r="AO27" s="147"/>
      <c r="AP27" s="148"/>
      <c r="AQ27" s="148"/>
      <c r="AR27" s="147"/>
      <c r="AS27" s="148"/>
      <c r="AT27" s="148"/>
      <c r="AU27" s="147"/>
      <c r="AV27" s="148"/>
      <c r="AW27" s="148"/>
      <c r="AX27" s="147"/>
      <c r="AY27" s="148"/>
      <c r="AZ27" s="148"/>
      <c r="BA27" s="147"/>
      <c r="BB27" s="148"/>
      <c r="BC27" s="148"/>
      <c r="BD27" s="147"/>
      <c r="BE27" s="148"/>
      <c r="BF27" s="148"/>
      <c r="BG27" s="147"/>
      <c r="BH27" s="148"/>
      <c r="BI27" s="148"/>
      <c r="BJ27" s="147"/>
      <c r="BK27" s="148"/>
      <c r="BL27" s="148"/>
      <c r="BM27" s="147"/>
      <c r="BN27" s="148"/>
      <c r="BO27" s="148"/>
      <c r="BP27" s="147"/>
      <c r="BQ27" s="148"/>
      <c r="BR27" s="148"/>
      <c r="BS27" s="147"/>
      <c r="BT27" s="148"/>
      <c r="BU27" s="148"/>
      <c r="BV27" s="147"/>
      <c r="BW27" s="148"/>
      <c r="BX27" s="148"/>
      <c r="BY27" s="147"/>
      <c r="BZ27" s="148"/>
      <c r="CA27" s="148"/>
    </row>
    <row r="28" spans="1:79">
      <c r="A28" s="61"/>
      <c r="B28" s="598" t="s">
        <v>31</v>
      </c>
      <c r="C28" s="599"/>
      <c r="D28" s="600" t="s">
        <v>32</v>
      </c>
      <c r="E28" s="601" t="s">
        <v>33</v>
      </c>
      <c r="F28" s="601" t="s">
        <v>32</v>
      </c>
      <c r="G28" s="602" t="s">
        <v>33</v>
      </c>
      <c r="H28" s="147"/>
      <c r="I28" s="148"/>
      <c r="J28" s="148"/>
      <c r="K28" s="147"/>
      <c r="L28" s="148"/>
      <c r="M28" s="148"/>
      <c r="N28" s="147"/>
      <c r="O28" s="148"/>
      <c r="P28" s="148"/>
      <c r="Q28" s="147"/>
      <c r="R28" s="148"/>
      <c r="S28" s="148"/>
      <c r="T28" s="147"/>
      <c r="U28" s="148"/>
      <c r="V28" s="148"/>
      <c r="W28" s="147"/>
      <c r="X28" s="148"/>
      <c r="Y28" s="148"/>
      <c r="Z28" s="147"/>
      <c r="AA28" s="148"/>
      <c r="AB28" s="148"/>
      <c r="AC28" s="147"/>
      <c r="AD28" s="148"/>
      <c r="AE28" s="148"/>
      <c r="AF28" s="147"/>
      <c r="AG28" s="148"/>
      <c r="AH28" s="148"/>
      <c r="AI28" s="147"/>
      <c r="AJ28" s="148"/>
      <c r="AK28" s="148"/>
      <c r="AL28" s="147"/>
      <c r="AM28" s="148"/>
      <c r="AN28" s="148"/>
      <c r="AO28" s="147"/>
      <c r="AP28" s="148"/>
      <c r="AQ28" s="148"/>
      <c r="AR28" s="147"/>
      <c r="AS28" s="148"/>
      <c r="AT28" s="148"/>
      <c r="AU28" s="147"/>
      <c r="AV28" s="148"/>
      <c r="AW28" s="148"/>
      <c r="AX28" s="147"/>
      <c r="AY28" s="148"/>
      <c r="AZ28" s="148"/>
      <c r="BA28" s="147"/>
      <c r="BB28" s="148"/>
      <c r="BC28" s="148"/>
      <c r="BD28" s="147"/>
      <c r="BE28" s="148"/>
      <c r="BF28" s="148"/>
      <c r="BG28" s="147"/>
      <c r="BH28" s="148"/>
      <c r="BI28" s="148"/>
      <c r="BJ28" s="147"/>
      <c r="BK28" s="148"/>
      <c r="BL28" s="148"/>
      <c r="BM28" s="147"/>
      <c r="BN28" s="148"/>
      <c r="BO28" s="148"/>
      <c r="BP28" s="147"/>
      <c r="BQ28" s="148"/>
      <c r="BR28" s="148"/>
      <c r="BS28" s="147"/>
      <c r="BT28" s="148"/>
      <c r="BU28" s="148"/>
      <c r="BV28" s="147"/>
      <c r="BW28" s="148"/>
      <c r="BX28" s="148"/>
      <c r="BY28" s="147"/>
      <c r="BZ28" s="148"/>
      <c r="CA28" s="148"/>
    </row>
    <row r="29" spans="1:79">
      <c r="A29" s="62">
        <v>1</v>
      </c>
      <c r="B29" s="603" t="s">
        <v>99</v>
      </c>
      <c r="C29" s="166"/>
      <c r="D29" s="167"/>
      <c r="E29" s="168"/>
      <c r="F29" s="169"/>
      <c r="G29" s="170"/>
      <c r="H29" s="161">
        <f>SQRT(I29^2+J29^2)*1000/(1.73*I$12)</f>
        <v>27.87670338711828</v>
      </c>
      <c r="I29" s="162">
        <v>0.4824</v>
      </c>
      <c r="J29" s="163">
        <v>0.1404</v>
      </c>
      <c r="K29" s="161">
        <f>SQRT(L29^2+M29^2)*1000/(1.73*L$12)</f>
        <v>27.861326113833535</v>
      </c>
      <c r="L29" s="162">
        <v>0.4824</v>
      </c>
      <c r="M29" s="163">
        <v>0.13919999999999999</v>
      </c>
      <c r="N29" s="161">
        <f>SQRT(O29^2+P29^2)*1000/(1.73*O$12)</f>
        <v>28.048062390303738</v>
      </c>
      <c r="O29" s="162">
        <v>0.48599999999999999</v>
      </c>
      <c r="P29" s="163">
        <v>0.13800000000000001</v>
      </c>
      <c r="Q29" s="161">
        <f>SQRT(R29^2+S29^2)*1000/(1.73*R$12)</f>
        <v>28.392442888458774</v>
      </c>
      <c r="R29" s="162">
        <v>0.49080000000000001</v>
      </c>
      <c r="S29" s="163">
        <v>0.1416</v>
      </c>
      <c r="T29" s="161">
        <f>SQRT(U29^2+V29^2)*1000/(1.73*U$12)</f>
        <v>33.245286865004424</v>
      </c>
      <c r="U29" s="162">
        <v>0.56399999999999995</v>
      </c>
      <c r="V29" s="163">
        <v>0.19439999999999999</v>
      </c>
      <c r="W29" s="161">
        <f>SQRT(X29^2+Y29^2)*1000/(1.73*X$12)</f>
        <v>44.543325125341163</v>
      </c>
      <c r="X29" s="162">
        <v>0.74880000000000002</v>
      </c>
      <c r="Y29" s="163">
        <v>0.27960000000000002</v>
      </c>
      <c r="Z29" s="161">
        <f>SQRT(AA29^2+AB29^2)*1000/(1.73*AA$12)</f>
        <v>51.532230877700059</v>
      </c>
      <c r="AA29" s="162">
        <v>0.86399999999999999</v>
      </c>
      <c r="AB29" s="163">
        <v>0.312</v>
      </c>
      <c r="AC29" s="161">
        <f>SQRT(AD29^2+AE29^2)*1000/(1.73*AD$12)</f>
        <v>54.232672985420955</v>
      </c>
      <c r="AD29" s="162">
        <v>0.90839999999999999</v>
      </c>
      <c r="AE29" s="163">
        <v>0.33479999999999999</v>
      </c>
      <c r="AF29" s="161">
        <f>SQRT(AG29^2+AH29^2)*1000/(1.73*AG$12)</f>
        <v>51.933390788368435</v>
      </c>
      <c r="AG29" s="162">
        <v>0.87</v>
      </c>
      <c r="AH29" s="163">
        <v>0.32040000000000002</v>
      </c>
      <c r="AI29" s="161">
        <f>SQRT(AJ29^2+AK29^2)*1000/(1.73*AJ$12)</f>
        <v>51.076873391753857</v>
      </c>
      <c r="AJ29" s="162">
        <v>0.85799999999999998</v>
      </c>
      <c r="AK29" s="163">
        <v>0.30840000000000001</v>
      </c>
      <c r="AL29" s="161">
        <f>SQRT(AM29^2+AN29^2)*1000/(1.73*AM$12)</f>
        <v>50.720445610483857</v>
      </c>
      <c r="AM29" s="162">
        <v>0.85440000000000005</v>
      </c>
      <c r="AN29" s="163">
        <v>0.3</v>
      </c>
      <c r="AO29" s="161">
        <f>SQRT(AP29^2+AQ29^2)*1000/(1.73*AP$12)</f>
        <v>48.78555402478662</v>
      </c>
      <c r="AP29" s="162">
        <v>0.82079999999999997</v>
      </c>
      <c r="AQ29" s="163">
        <v>0.2928</v>
      </c>
      <c r="AR29" s="161">
        <f>SQRT(AS29^2+AT29^2)*1000/(1.73*AS$12)</f>
        <v>47.59875196765055</v>
      </c>
      <c r="AS29" s="162">
        <v>0.80279999999999996</v>
      </c>
      <c r="AT29" s="163">
        <v>0.27960000000000002</v>
      </c>
      <c r="AU29" s="161">
        <f>SQRT(AV29^2+AW29^2)*1000/(1.73*AV$12)</f>
        <v>47.423879795335992</v>
      </c>
      <c r="AV29" s="162">
        <v>0.8004</v>
      </c>
      <c r="AW29" s="163">
        <v>0.27479999999999999</v>
      </c>
      <c r="AX29" s="161">
        <f>SQRT(AY29^2+AZ29^2)*1000/(1.73*AY$12)</f>
        <v>45.893330783485865</v>
      </c>
      <c r="AY29" s="162">
        <v>0.76800000000000002</v>
      </c>
      <c r="AZ29" s="163">
        <v>0.27960000000000002</v>
      </c>
      <c r="BA29" s="161">
        <f>SQRT(BB29^2+BC29^2)*1000/(1.73*BB$12)</f>
        <v>44.576259925992908</v>
      </c>
      <c r="BB29" s="162">
        <v>0.74519999999999997</v>
      </c>
      <c r="BC29" s="163">
        <v>0.27600000000000002</v>
      </c>
      <c r="BD29" s="161">
        <f>SQRT(BE29^2+BF29^2)*1000/(1.73*BE$12)</f>
        <v>41.836893785408286</v>
      </c>
      <c r="BE29" s="162">
        <v>0.69479999999999997</v>
      </c>
      <c r="BF29" s="163">
        <v>0.27600000000000002</v>
      </c>
      <c r="BG29" s="161">
        <f>SQRT(BH29^2+BI29^2)*1000/(1.73*BH$12)</f>
        <v>38.777240654255451</v>
      </c>
      <c r="BH29" s="162">
        <v>0.63959999999999995</v>
      </c>
      <c r="BI29" s="163">
        <v>0.26879999999999998</v>
      </c>
      <c r="BJ29" s="161">
        <f>SQRT(BK29^2+BL29^2)*1000/(1.73*BK$12)</f>
        <v>35.865016151770888</v>
      </c>
      <c r="BK29" s="162">
        <v>0.59160000000000001</v>
      </c>
      <c r="BL29" s="163">
        <v>0.252</v>
      </c>
      <c r="BM29" s="161">
        <f>SQRT(BN29^2+BO29^2)*1000/(1.73*BN$12)</f>
        <v>33.703519215620041</v>
      </c>
      <c r="BN29" s="162">
        <v>0.56040000000000001</v>
      </c>
      <c r="BO29" s="163">
        <v>0.2268</v>
      </c>
      <c r="BP29" s="161">
        <f>SQRT(BQ29^2+BR29^2)*1000/(1.73*BQ$12)</f>
        <v>30.623995289769713</v>
      </c>
      <c r="BQ29" s="162">
        <v>0.51959999999999995</v>
      </c>
      <c r="BR29" s="163">
        <v>0.1764</v>
      </c>
      <c r="BS29" s="161">
        <f>SQRT(BT29^2+BU29^2)*1000/(1.73*BT$12)</f>
        <v>28.913504630195416</v>
      </c>
      <c r="BT29" s="162">
        <v>0.49680000000000002</v>
      </c>
      <c r="BU29" s="163">
        <v>0.14760000000000001</v>
      </c>
      <c r="BV29" s="161">
        <f>SQRT(BW29^2+BX29^2)*1000/(1.73*BW$12)</f>
        <v>28.190018066169163</v>
      </c>
      <c r="BW29" s="162">
        <v>0.48599999999999999</v>
      </c>
      <c r="BX29" s="163">
        <v>0.1404</v>
      </c>
      <c r="BY29" s="161">
        <f>SQRT(BZ29^2+CA29^2)*1000/(1.73*BZ$12)</f>
        <v>27.552585831279025</v>
      </c>
      <c r="BZ29" s="162">
        <v>0.47639999999999999</v>
      </c>
      <c r="CA29" s="163">
        <v>0.13320000000000001</v>
      </c>
    </row>
    <row r="30" spans="1:79">
      <c r="A30" s="62">
        <v>2</v>
      </c>
      <c r="B30" s="603" t="s">
        <v>100</v>
      </c>
      <c r="C30" s="166"/>
      <c r="D30" s="167"/>
      <c r="E30" s="168"/>
      <c r="F30" s="169"/>
      <c r="G30" s="170"/>
      <c r="H30" s="161">
        <f t="shared" ref="H30:H33" si="24">SQRT(I30^2+J30^2)*1000/(1.73*I$12)</f>
        <v>49.286933064164522</v>
      </c>
      <c r="I30" s="162">
        <v>0.88160000000000005</v>
      </c>
      <c r="J30" s="163">
        <v>0.10879999999999999</v>
      </c>
      <c r="K30" s="161">
        <f t="shared" ref="K30:K33" si="25">SQRT(L30^2+M30^2)*1000/(1.73*L$12)</f>
        <v>48.093538777679392</v>
      </c>
      <c r="L30" s="162">
        <v>0.86080000000000001</v>
      </c>
      <c r="M30" s="163">
        <v>0.1008</v>
      </c>
      <c r="N30" s="161">
        <f t="shared" ref="N30:N33" si="26">SQRT(O30^2+P30^2)*1000/(1.73*O$12)</f>
        <v>47.835187259756538</v>
      </c>
      <c r="O30" s="162">
        <v>0.85760000000000003</v>
      </c>
      <c r="P30" s="163">
        <v>8.3199999999999996E-2</v>
      </c>
      <c r="Q30" s="161">
        <f t="shared" ref="Q30:Q33" si="27">SQRT(R30^2+S30^2)*1000/(1.73*R$12)</f>
        <v>49.913563796262949</v>
      </c>
      <c r="R30" s="162">
        <v>0.89119999999999999</v>
      </c>
      <c r="S30" s="163">
        <v>0.1104</v>
      </c>
      <c r="T30" s="161">
        <f t="shared" ref="T30:T33" si="28">SQRT(U30^2+V30^2)*1000/(1.73*U$12)</f>
        <v>56.157059348817533</v>
      </c>
      <c r="U30" s="162">
        <v>1.0024</v>
      </c>
      <c r="V30" s="163">
        <v>0.1032</v>
      </c>
      <c r="W30" s="161">
        <f t="shared" ref="W30:W33" si="29">SQRT(X30^2+Y30^2)*1000/(1.73*X$12)</f>
        <v>67.267331393984961</v>
      </c>
      <c r="X30" s="162">
        <v>1.2</v>
      </c>
      <c r="Y30" s="163">
        <v>0.13039999999999999</v>
      </c>
      <c r="Z30" s="161">
        <f t="shared" ref="Z30:Z33" si="30">SQRT(AA30^2+AB30^2)*1000/(1.73*AA$12)</f>
        <v>74.459056600876693</v>
      </c>
      <c r="AA30" s="162">
        <v>1.3191999999999999</v>
      </c>
      <c r="AB30" s="163">
        <v>0.1464</v>
      </c>
      <c r="AC30" s="161">
        <f t="shared" ref="AC30:AC33" si="31">SQRT(AD30^2+AE30^2)*1000/(1.73*AD$12)</f>
        <v>72.127610820911528</v>
      </c>
      <c r="AD30" s="162">
        <v>1.2807999999999999</v>
      </c>
      <c r="AE30" s="163">
        <v>0.13200000000000001</v>
      </c>
      <c r="AF30" s="161">
        <f t="shared" ref="AF30:AF33" si="32">SQRT(AG30^2+AH30^2)*1000/(1.73*AG$12)</f>
        <v>71.460262209827519</v>
      </c>
      <c r="AG30" s="162">
        <v>1.2696000000000001</v>
      </c>
      <c r="AH30" s="163">
        <v>0.12479999999999999</v>
      </c>
      <c r="AI30" s="161">
        <f t="shared" ref="AI30:AI33" si="33">SQRT(AJ30^2+AK30^2)*1000/(1.73*AJ$12)</f>
        <v>73.135796354851649</v>
      </c>
      <c r="AJ30" s="162">
        <v>1.2984</v>
      </c>
      <c r="AK30" s="163">
        <v>0.13600000000000001</v>
      </c>
      <c r="AL30" s="161">
        <f t="shared" ref="AL30:AL33" si="34">SQRT(AM30^2+AN30^2)*1000/(1.73*AM$12)</f>
        <v>74.176222409131213</v>
      </c>
      <c r="AM30" s="162">
        <v>1.3168</v>
      </c>
      <c r="AN30" s="163">
        <v>0.14080000000000001</v>
      </c>
      <c r="AO30" s="161">
        <f t="shared" ref="AO30:AO33" si="35">SQRT(AP30^2+AQ30^2)*1000/(1.73*AP$12)</f>
        <v>73.944103385187205</v>
      </c>
      <c r="AP30" s="162">
        <v>1.3136000000000001</v>
      </c>
      <c r="AQ30" s="163">
        <v>0.1384</v>
      </c>
      <c r="AR30" s="161">
        <f t="shared" ref="AR30:AR33" si="36">SQRT(AS30^2+AT30^2)*1000/(1.73*AS$12)</f>
        <v>74.024419783912165</v>
      </c>
      <c r="AS30" s="162">
        <v>1.3151999999999999</v>
      </c>
      <c r="AT30" s="163">
        <v>0.13439999999999999</v>
      </c>
      <c r="AU30" s="161">
        <f t="shared" ref="AU30:AU33" si="37">SQRT(AV30^2+AW30^2)*1000/(1.73*AV$12)</f>
        <v>77.102921149655856</v>
      </c>
      <c r="AV30" s="162">
        <v>1.3695999999999999</v>
      </c>
      <c r="AW30" s="163">
        <v>0.13120000000000001</v>
      </c>
      <c r="AX30" s="161">
        <f t="shared" ref="AX30:AX33" si="38">SQRT(AY30^2+AZ30^2)*1000/(1.73*AY$12)</f>
        <v>80.600438225555862</v>
      </c>
      <c r="AY30" s="162">
        <v>1.4288000000000001</v>
      </c>
      <c r="AZ30" s="163">
        <v>0.1376</v>
      </c>
      <c r="BA30" s="161">
        <f t="shared" ref="BA30:BA33" si="39">SQRT(BB30^2+BC30^2)*1000/(1.73*BB$12)</f>
        <v>80.370879925246328</v>
      </c>
      <c r="BB30" s="162">
        <v>1.4272</v>
      </c>
      <c r="BC30" s="163">
        <v>0.12640000000000001</v>
      </c>
      <c r="BD30" s="161">
        <f t="shared" ref="BD30:BD33" si="40">SQRT(BE30^2+BF30^2)*1000/(1.73*BE$12)</f>
        <v>83.195242202658662</v>
      </c>
      <c r="BE30" s="162">
        <v>1.4807999999999999</v>
      </c>
      <c r="BF30" s="163">
        <v>0.13200000000000001</v>
      </c>
      <c r="BG30" s="161">
        <f t="shared" ref="BG30:BG33" si="41">SQRT(BH30^2+BI30^2)*1000/(1.73*BH$12)</f>
        <v>83.134052271627127</v>
      </c>
      <c r="BH30" s="162">
        <v>1.4807999999999999</v>
      </c>
      <c r="BI30" s="163">
        <v>0.14000000000000001</v>
      </c>
      <c r="BJ30" s="161">
        <f t="shared" ref="BJ30:BJ33" si="42">SQRT(BK30^2+BL30^2)*1000/(1.73*BK$12)</f>
        <v>81.02398154681714</v>
      </c>
      <c r="BK30" s="162">
        <v>1.4463999999999999</v>
      </c>
      <c r="BL30" s="163">
        <v>0.13519999999999999</v>
      </c>
      <c r="BM30" s="161">
        <f t="shared" ref="BM30:BM33" si="43">SQRT(BN30^2+BO30^2)*1000/(1.73*BN$12)</f>
        <v>79.925037130144489</v>
      </c>
      <c r="BN30" s="162">
        <v>1.4263999999999999</v>
      </c>
      <c r="BO30" s="163">
        <v>0.14399999999999999</v>
      </c>
      <c r="BP30" s="161">
        <f t="shared" ref="BP30:BP33" si="44">SQRT(BQ30^2+BR30^2)*1000/(1.73*BQ$12)</f>
        <v>75.915785440270852</v>
      </c>
      <c r="BQ30" s="162">
        <v>1.3528</v>
      </c>
      <c r="BR30" s="163">
        <v>0.1424</v>
      </c>
      <c r="BS30" s="161">
        <f t="shared" ref="BS30:BS33" si="45">SQRT(BT30^2+BU30^2)*1000/(1.73*BT$12)</f>
        <v>69.228939870705744</v>
      </c>
      <c r="BT30" s="162">
        <v>1.2336</v>
      </c>
      <c r="BU30" s="163">
        <v>0.13439999999999999</v>
      </c>
      <c r="BV30" s="161">
        <f t="shared" ref="BV30:BV33" si="46">SQRT(BW30^2+BX30^2)*1000/(1.73*BW$12)</f>
        <v>62.282102834685112</v>
      </c>
      <c r="BW30" s="162">
        <v>1.1112</v>
      </c>
      <c r="BX30" s="163">
        <v>0.12</v>
      </c>
      <c r="BY30" s="161">
        <f t="shared" ref="BY30:BY33" si="47">SQRT(BZ30^2+CA30^2)*1000/(1.73*BZ$12)</f>
        <v>56.795069754753328</v>
      </c>
      <c r="BZ30" s="162">
        <v>1.0136000000000001</v>
      </c>
      <c r="CA30" s="163">
        <v>0.11119999999999999</v>
      </c>
    </row>
    <row r="31" spans="1:79">
      <c r="A31" s="62">
        <v>3</v>
      </c>
      <c r="B31" s="174" t="s">
        <v>101</v>
      </c>
      <c r="C31" s="166"/>
      <c r="D31" s="167"/>
      <c r="E31" s="168"/>
      <c r="F31" s="169"/>
      <c r="G31" s="170"/>
      <c r="H31" s="161">
        <f t="shared" si="24"/>
        <v>75.204765698370622</v>
      </c>
      <c r="I31" s="172">
        <v>1.3553999999999999</v>
      </c>
      <c r="J31" s="173">
        <v>0</v>
      </c>
      <c r="K31" s="161">
        <f t="shared" si="25"/>
        <v>73.74830727102929</v>
      </c>
      <c r="L31" s="172">
        <v>1.329</v>
      </c>
      <c r="M31" s="173">
        <v>0</v>
      </c>
      <c r="N31" s="161">
        <f t="shared" si="26"/>
        <v>75.514659301279991</v>
      </c>
      <c r="O31" s="172">
        <v>1.3602000000000001</v>
      </c>
      <c r="P31" s="173">
        <v>0</v>
      </c>
      <c r="Q31" s="161">
        <f t="shared" si="27"/>
        <v>77.203799120583696</v>
      </c>
      <c r="R31" s="172">
        <v>1.389</v>
      </c>
      <c r="S31" s="173">
        <v>0</v>
      </c>
      <c r="T31" s="161">
        <f t="shared" si="28"/>
        <v>83.491756089094125</v>
      </c>
      <c r="U31" s="172">
        <v>1.4982</v>
      </c>
      <c r="V31" s="173">
        <v>0</v>
      </c>
      <c r="W31" s="161">
        <f t="shared" si="29"/>
        <v>87.236680671384292</v>
      </c>
      <c r="X31" s="172">
        <v>1.5653999999999999</v>
      </c>
      <c r="Y31" s="173">
        <v>0</v>
      </c>
      <c r="Z31" s="161">
        <f t="shared" si="30"/>
        <v>91.855209599936657</v>
      </c>
      <c r="AA31" s="172">
        <v>1.6374</v>
      </c>
      <c r="AB31" s="173">
        <v>1.1999999999999999E-3</v>
      </c>
      <c r="AC31" s="161">
        <f t="shared" si="31"/>
        <v>89.931925231764424</v>
      </c>
      <c r="AD31" s="172">
        <v>1.605</v>
      </c>
      <c r="AE31" s="173">
        <v>3.6600000000000001E-2</v>
      </c>
      <c r="AF31" s="161">
        <f t="shared" si="32"/>
        <v>86.308953992156589</v>
      </c>
      <c r="AG31" s="172">
        <v>1.5407999999999999</v>
      </c>
      <c r="AH31" s="173">
        <v>5.9999999999999995E-4</v>
      </c>
      <c r="AI31" s="161">
        <f t="shared" si="33"/>
        <v>86.082133263566149</v>
      </c>
      <c r="AJ31" s="172">
        <v>1.5366</v>
      </c>
      <c r="AK31" s="173">
        <v>1.1999999999999999E-3</v>
      </c>
      <c r="AL31" s="161">
        <f t="shared" si="34"/>
        <v>87.982681952210683</v>
      </c>
      <c r="AM31" s="172">
        <v>1.5708</v>
      </c>
      <c r="AN31" s="173">
        <v>0</v>
      </c>
      <c r="AO31" s="161">
        <f t="shared" si="35"/>
        <v>87.969064850381457</v>
      </c>
      <c r="AP31" s="172">
        <v>1.5713999999999999</v>
      </c>
      <c r="AQ31" s="173">
        <v>0</v>
      </c>
      <c r="AR31" s="161">
        <f t="shared" si="36"/>
        <v>91.454871715328125</v>
      </c>
      <c r="AS31" s="172">
        <v>1.6332</v>
      </c>
      <c r="AT31" s="173">
        <v>2.2200000000000001E-2</v>
      </c>
      <c r="AU31" s="161">
        <f t="shared" si="37"/>
        <v>94.422521480170417</v>
      </c>
      <c r="AV31" s="172">
        <v>1.6848000000000001</v>
      </c>
      <c r="AW31" s="173">
        <v>2.1000000000000001E-2</v>
      </c>
      <c r="AX31" s="161">
        <f t="shared" si="38"/>
        <v>99.908279394642008</v>
      </c>
      <c r="AY31" s="172">
        <v>1.7789999999999999</v>
      </c>
      <c r="AZ31" s="173">
        <v>3.0599999999999999E-2</v>
      </c>
      <c r="BA31" s="161">
        <f t="shared" si="39"/>
        <v>101.30610662510416</v>
      </c>
      <c r="BB31" s="172">
        <v>1.806</v>
      </c>
      <c r="BC31" s="173">
        <v>3.0000000000000001E-3</v>
      </c>
      <c r="BD31" s="161">
        <f t="shared" si="40"/>
        <v>99.654931528667731</v>
      </c>
      <c r="BE31" s="172">
        <v>1.7807999999999999</v>
      </c>
      <c r="BF31" s="173">
        <v>1.8E-3</v>
      </c>
      <c r="BG31" s="161">
        <f t="shared" si="41"/>
        <v>98.593613523788633</v>
      </c>
      <c r="BH31" s="172">
        <v>1.764</v>
      </c>
      <c r="BI31" s="173">
        <v>0</v>
      </c>
      <c r="BJ31" s="161">
        <f t="shared" si="42"/>
        <v>97.281982568654954</v>
      </c>
      <c r="BK31" s="172">
        <v>1.7442</v>
      </c>
      <c r="BL31" s="173">
        <v>0</v>
      </c>
      <c r="BM31" s="161">
        <f t="shared" si="43"/>
        <v>96.769684326898059</v>
      </c>
      <c r="BN31" s="172">
        <v>1.7358</v>
      </c>
      <c r="BO31" s="173">
        <v>0</v>
      </c>
      <c r="BP31" s="161">
        <f t="shared" si="44"/>
        <v>93.993825785452003</v>
      </c>
      <c r="BQ31" s="172">
        <v>1.6841999999999999</v>
      </c>
      <c r="BR31" s="173">
        <v>0</v>
      </c>
      <c r="BS31" s="161">
        <f t="shared" si="45"/>
        <v>91.550252561260578</v>
      </c>
      <c r="BT31" s="172">
        <v>1.641</v>
      </c>
      <c r="BU31" s="173">
        <v>0</v>
      </c>
      <c r="BV31" s="161">
        <f t="shared" si="46"/>
        <v>88.603404879505419</v>
      </c>
      <c r="BW31" s="172">
        <v>1.59</v>
      </c>
      <c r="BX31" s="173">
        <v>0</v>
      </c>
      <c r="BY31" s="161">
        <f t="shared" si="47"/>
        <v>87.291209725051729</v>
      </c>
      <c r="BZ31" s="172">
        <v>1.5671999999999999</v>
      </c>
      <c r="CA31" s="173">
        <v>0</v>
      </c>
    </row>
    <row r="32" spans="1:79">
      <c r="A32" s="62">
        <v>4</v>
      </c>
      <c r="B32" s="174" t="s">
        <v>102</v>
      </c>
      <c r="C32" s="166"/>
      <c r="D32" s="167"/>
      <c r="E32" s="168"/>
      <c r="F32" s="169"/>
      <c r="G32" s="170"/>
      <c r="H32" s="161">
        <f t="shared" si="24"/>
        <v>148.08360981502415</v>
      </c>
      <c r="I32" s="172">
        <v>2.6484000000000001</v>
      </c>
      <c r="J32" s="173">
        <v>0.33</v>
      </c>
      <c r="K32" s="161">
        <f t="shared" si="25"/>
        <v>152.28031332813944</v>
      </c>
      <c r="L32" s="172">
        <v>2.7240000000000002</v>
      </c>
      <c r="M32" s="173">
        <v>0.33239999999999997</v>
      </c>
      <c r="N32" s="161">
        <f t="shared" si="26"/>
        <v>150.12748054567533</v>
      </c>
      <c r="O32" s="172">
        <v>2.6831999999999998</v>
      </c>
      <c r="P32" s="173">
        <v>0.33600000000000002</v>
      </c>
      <c r="Q32" s="161">
        <f t="shared" si="27"/>
        <v>156.03883444824766</v>
      </c>
      <c r="R32" s="172">
        <v>2.7875999999999999</v>
      </c>
      <c r="S32" s="173">
        <v>0.33239999999999997</v>
      </c>
      <c r="T32" s="161">
        <f t="shared" si="28"/>
        <v>175.97660495107945</v>
      </c>
      <c r="U32" s="172">
        <v>3.1392000000000002</v>
      </c>
      <c r="V32" s="173">
        <v>0.34200000000000003</v>
      </c>
      <c r="W32" s="161">
        <f t="shared" si="29"/>
        <v>197.45389183792744</v>
      </c>
      <c r="X32" s="172">
        <v>3.5196000000000001</v>
      </c>
      <c r="Y32" s="173">
        <v>0.40799999999999997</v>
      </c>
      <c r="Z32" s="161">
        <f t="shared" si="30"/>
        <v>222.13857175540409</v>
      </c>
      <c r="AA32" s="172">
        <v>3.9312</v>
      </c>
      <c r="AB32" s="173">
        <v>0.47520000000000001</v>
      </c>
      <c r="AC32" s="161">
        <f t="shared" si="31"/>
        <v>232.92317006203825</v>
      </c>
      <c r="AD32" s="172">
        <v>4.1315999999999997</v>
      </c>
      <c r="AE32" s="173">
        <v>0.46800000000000003</v>
      </c>
      <c r="AF32" s="161">
        <f t="shared" si="32"/>
        <v>239.93638787161262</v>
      </c>
      <c r="AG32" s="172">
        <v>4.2564000000000002</v>
      </c>
      <c r="AH32" s="173">
        <v>0.48</v>
      </c>
      <c r="AI32" s="161">
        <f t="shared" si="33"/>
        <v>239.29186653368345</v>
      </c>
      <c r="AJ32" s="172">
        <v>4.2443999999999997</v>
      </c>
      <c r="AK32" s="173">
        <v>0.48</v>
      </c>
      <c r="AL32" s="161">
        <f t="shared" si="34"/>
        <v>243.71065388783461</v>
      </c>
      <c r="AM32" s="172">
        <v>4.3247999999999998</v>
      </c>
      <c r="AN32" s="173">
        <v>0.47760000000000002</v>
      </c>
      <c r="AO32" s="161">
        <f t="shared" si="35"/>
        <v>238.63185902616419</v>
      </c>
      <c r="AP32" s="172">
        <v>4.2371999999999996</v>
      </c>
      <c r="AQ32" s="173">
        <v>0.46560000000000001</v>
      </c>
      <c r="AR32" s="161">
        <f t="shared" si="36"/>
        <v>237.93615254327537</v>
      </c>
      <c r="AS32" s="172">
        <v>4.2228000000000003</v>
      </c>
      <c r="AT32" s="173">
        <v>0.47520000000000001</v>
      </c>
      <c r="AU32" s="161">
        <f t="shared" si="37"/>
        <v>240.12754878849526</v>
      </c>
      <c r="AV32" s="172">
        <v>4.2576000000000001</v>
      </c>
      <c r="AW32" s="173">
        <v>0.48359999999999997</v>
      </c>
      <c r="AX32" s="161">
        <f t="shared" si="38"/>
        <v>255.41520422060728</v>
      </c>
      <c r="AY32" s="172">
        <v>4.5167999999999999</v>
      </c>
      <c r="AZ32" s="173">
        <v>0.53759999999999997</v>
      </c>
      <c r="BA32" s="161">
        <f t="shared" si="39"/>
        <v>250.97032636059387</v>
      </c>
      <c r="BB32" s="172">
        <v>4.4424000000000001</v>
      </c>
      <c r="BC32" s="173">
        <v>0.53159999999999996</v>
      </c>
      <c r="BD32" s="161">
        <f t="shared" si="40"/>
        <v>244.91455181351179</v>
      </c>
      <c r="BE32" s="172">
        <v>4.3487999999999998</v>
      </c>
      <c r="BF32" s="173">
        <v>0.49199999999999999</v>
      </c>
      <c r="BG32" s="161">
        <f t="shared" si="41"/>
        <v>239.14409276349036</v>
      </c>
      <c r="BH32" s="172">
        <v>4.2552000000000003</v>
      </c>
      <c r="BI32" s="173">
        <v>0.4476</v>
      </c>
      <c r="BJ32" s="161">
        <f t="shared" si="42"/>
        <v>225.54580471884202</v>
      </c>
      <c r="BK32" s="172">
        <v>4.0247999999999999</v>
      </c>
      <c r="BL32" s="173">
        <v>0.39240000000000003</v>
      </c>
      <c r="BM32" s="161">
        <f t="shared" si="43"/>
        <v>214.90807749995605</v>
      </c>
      <c r="BN32" s="172">
        <v>3.8376000000000001</v>
      </c>
      <c r="BO32" s="173">
        <v>0.36480000000000001</v>
      </c>
      <c r="BP32" s="161">
        <f t="shared" si="44"/>
        <v>199.74279167722571</v>
      </c>
      <c r="BQ32" s="172">
        <v>3.5615999999999999</v>
      </c>
      <c r="BR32" s="173">
        <v>0.3528</v>
      </c>
      <c r="BS32" s="161">
        <f t="shared" si="45"/>
        <v>182.21363885293749</v>
      </c>
      <c r="BT32" s="172">
        <v>3.2484000000000002</v>
      </c>
      <c r="BU32" s="173">
        <v>0.33960000000000001</v>
      </c>
      <c r="BV32" s="161">
        <f t="shared" si="46"/>
        <v>171.00558388563763</v>
      </c>
      <c r="BW32" s="172">
        <v>3.0503999999999998</v>
      </c>
      <c r="BX32" s="173">
        <v>0.33479999999999999</v>
      </c>
      <c r="BY32" s="161">
        <f t="shared" si="47"/>
        <v>166.34044555998625</v>
      </c>
      <c r="BZ32" s="172">
        <v>2.9676</v>
      </c>
      <c r="CA32" s="173">
        <v>0.33479999999999999</v>
      </c>
    </row>
    <row r="33" spans="1:79">
      <c r="A33" s="62">
        <v>5</v>
      </c>
      <c r="B33" s="174" t="s">
        <v>103</v>
      </c>
      <c r="C33" s="166"/>
      <c r="D33" s="167"/>
      <c r="E33" s="168"/>
      <c r="F33" s="169"/>
      <c r="G33" s="170"/>
      <c r="H33" s="161">
        <f t="shared" si="24"/>
        <v>0.7767940975189529</v>
      </c>
      <c r="I33" s="172">
        <v>1.4E-2</v>
      </c>
      <c r="J33" s="173">
        <v>0</v>
      </c>
      <c r="K33" s="161">
        <f t="shared" si="25"/>
        <v>0.79907872438135574</v>
      </c>
      <c r="L33" s="172">
        <v>1.44E-2</v>
      </c>
      <c r="M33" s="173">
        <v>0</v>
      </c>
      <c r="N33" s="161">
        <f t="shared" si="26"/>
        <v>0.77724248655927064</v>
      </c>
      <c r="O33" s="172">
        <v>1.4E-2</v>
      </c>
      <c r="P33" s="173">
        <v>0</v>
      </c>
      <c r="Q33" s="161">
        <f t="shared" si="27"/>
        <v>0.75591912745855883</v>
      </c>
      <c r="R33" s="172">
        <v>1.3599999999999999E-2</v>
      </c>
      <c r="S33" s="173">
        <v>0</v>
      </c>
      <c r="T33" s="161">
        <f t="shared" si="28"/>
        <v>0.78019262131045108</v>
      </c>
      <c r="U33" s="172">
        <v>1.4E-2</v>
      </c>
      <c r="V33" s="173">
        <v>0</v>
      </c>
      <c r="W33" s="161">
        <f t="shared" si="29"/>
        <v>0.84706627456563255</v>
      </c>
      <c r="X33" s="172">
        <v>1.52E-2</v>
      </c>
      <c r="Y33" s="173">
        <v>0</v>
      </c>
      <c r="Z33" s="161">
        <f t="shared" si="30"/>
        <v>1.0995246272591881</v>
      </c>
      <c r="AA33" s="172">
        <v>1.9599999999999999E-2</v>
      </c>
      <c r="AB33" s="173">
        <v>0</v>
      </c>
      <c r="AC33" s="161">
        <f t="shared" si="31"/>
        <v>0.96350597326928555</v>
      </c>
      <c r="AD33" s="172">
        <v>1.72E-2</v>
      </c>
      <c r="AE33" s="173">
        <v>0</v>
      </c>
      <c r="AF33" s="161">
        <f t="shared" si="32"/>
        <v>0.96346955874236928</v>
      </c>
      <c r="AG33" s="172">
        <v>1.72E-2</v>
      </c>
      <c r="AH33" s="173">
        <v>0</v>
      </c>
      <c r="AI33" s="161">
        <f t="shared" si="33"/>
        <v>0.91874694457118478</v>
      </c>
      <c r="AJ33" s="172">
        <v>1.6400000000000001E-2</v>
      </c>
      <c r="AK33" s="173">
        <v>0</v>
      </c>
      <c r="AL33" s="161">
        <f t="shared" si="34"/>
        <v>0.82896848287033242</v>
      </c>
      <c r="AM33" s="172">
        <v>1.4800000000000001E-2</v>
      </c>
      <c r="AN33" s="173">
        <v>0</v>
      </c>
      <c r="AO33" s="161">
        <f t="shared" si="35"/>
        <v>0.82852371120379642</v>
      </c>
      <c r="AP33" s="172">
        <v>1.4800000000000001E-2</v>
      </c>
      <c r="AQ33" s="173">
        <v>0</v>
      </c>
      <c r="AR33" s="161">
        <f t="shared" si="36"/>
        <v>0.78389048172013032</v>
      </c>
      <c r="AS33" s="172">
        <v>1.4E-2</v>
      </c>
      <c r="AT33" s="173">
        <v>0</v>
      </c>
      <c r="AU33" s="161">
        <f t="shared" si="37"/>
        <v>0.89663046104620625</v>
      </c>
      <c r="AV33" s="172">
        <v>1.6E-2</v>
      </c>
      <c r="AW33" s="173">
        <v>0</v>
      </c>
      <c r="AX33" s="161">
        <f t="shared" si="38"/>
        <v>0.7861208786630286</v>
      </c>
      <c r="AY33" s="172">
        <v>1.4E-2</v>
      </c>
      <c r="AZ33" s="173">
        <v>0</v>
      </c>
      <c r="BA33" s="161">
        <f t="shared" si="39"/>
        <v>0.76287992759641243</v>
      </c>
      <c r="BB33" s="172">
        <v>1.3599999999999999E-2</v>
      </c>
      <c r="BC33" s="173">
        <v>0</v>
      </c>
      <c r="BD33" s="161">
        <f t="shared" si="40"/>
        <v>0.80583461418600089</v>
      </c>
      <c r="BE33" s="172">
        <v>1.44E-2</v>
      </c>
      <c r="BF33" s="173">
        <v>0</v>
      </c>
      <c r="BG33" s="161">
        <f t="shared" si="41"/>
        <v>0.8048458246839888</v>
      </c>
      <c r="BH33" s="172">
        <v>1.44E-2</v>
      </c>
      <c r="BI33" s="173">
        <v>0</v>
      </c>
      <c r="BJ33" s="161">
        <f t="shared" si="42"/>
        <v>0.73622415428634636</v>
      </c>
      <c r="BK33" s="172">
        <v>1.32E-2</v>
      </c>
      <c r="BL33" s="173">
        <v>0</v>
      </c>
      <c r="BM33" s="161">
        <f t="shared" si="43"/>
        <v>0.82509006108888772</v>
      </c>
      <c r="BN33" s="172">
        <v>1.4800000000000001E-2</v>
      </c>
      <c r="BO33" s="173">
        <v>0</v>
      </c>
      <c r="BP33" s="161">
        <f t="shared" si="44"/>
        <v>0.82597590643907481</v>
      </c>
      <c r="BQ33" s="172">
        <v>1.4800000000000001E-2</v>
      </c>
      <c r="BR33" s="173">
        <v>0</v>
      </c>
      <c r="BS33" s="161">
        <f t="shared" si="45"/>
        <v>0.80336601881910563</v>
      </c>
      <c r="BT33" s="172">
        <v>1.44E-2</v>
      </c>
      <c r="BU33" s="173">
        <v>0</v>
      </c>
      <c r="BV33" s="161">
        <f t="shared" si="46"/>
        <v>0.89160658998244446</v>
      </c>
      <c r="BW33" s="172">
        <v>1.6E-2</v>
      </c>
      <c r="BX33" s="173">
        <v>0</v>
      </c>
      <c r="BY33" s="161">
        <f t="shared" si="47"/>
        <v>0.80206318277229771</v>
      </c>
      <c r="BZ33" s="172">
        <v>1.44E-2</v>
      </c>
      <c r="CA33" s="173">
        <v>0</v>
      </c>
    </row>
    <row r="34" spans="1:79">
      <c r="A34" s="62">
        <v>6</v>
      </c>
      <c r="B34" s="174" t="s">
        <v>104</v>
      </c>
      <c r="C34" s="166"/>
      <c r="D34" s="167"/>
      <c r="E34" s="168"/>
      <c r="F34" s="169"/>
      <c r="G34" s="170"/>
      <c r="H34" s="161">
        <f>SQRT(I34^2+J34^2)*1000/(1.73*I$18)</f>
        <v>98.074436341456817</v>
      </c>
      <c r="I34" s="172">
        <v>1.7652000000000001</v>
      </c>
      <c r="J34" s="173">
        <v>0</v>
      </c>
      <c r="K34" s="161">
        <f>SQRT(L34^2+M34^2)*1000/(1.73*L$18)</f>
        <v>97.68022576733901</v>
      </c>
      <c r="L34" s="172">
        <v>1.758</v>
      </c>
      <c r="M34" s="173">
        <v>0</v>
      </c>
      <c r="N34" s="161">
        <f>SQRT(O34^2+P34^2)*1000/(1.73*O$18)</f>
        <v>98.933004486160101</v>
      </c>
      <c r="O34" s="172">
        <v>1.7796000000000001</v>
      </c>
      <c r="P34" s="173">
        <v>1.1999999999999999E-3</v>
      </c>
      <c r="Q34" s="161">
        <f>SQRT(R34^2+S34^2)*1000/(1.73*R$18)</f>
        <v>102.07769217270224</v>
      </c>
      <c r="R34" s="172">
        <v>1.8348</v>
      </c>
      <c r="S34" s="173">
        <v>0</v>
      </c>
      <c r="T34" s="161">
        <f>SQRT(U34^2+V34^2)*1000/(1.73*U$18)</f>
        <v>110.7889121662806</v>
      </c>
      <c r="U34" s="172">
        <v>1.9872000000000001</v>
      </c>
      <c r="V34" s="173">
        <v>0</v>
      </c>
      <c r="W34" s="161">
        <f>SQRT(X34^2+Y34^2)*1000/(1.73*X$18)</f>
        <v>125.01902875584773</v>
      </c>
      <c r="X34" s="172">
        <v>2.2368000000000001</v>
      </c>
      <c r="Y34" s="173">
        <v>1.0800000000000001E-2</v>
      </c>
      <c r="Z34" s="161">
        <f>SQRT(AA34^2+AB34^2)*1000/(1.73*AA$18)</f>
        <v>143.45573809323849</v>
      </c>
      <c r="AA34" s="172">
        <v>2.5583999999999998</v>
      </c>
      <c r="AB34" s="173">
        <v>9.1200000000000003E-2</v>
      </c>
      <c r="AC34" s="161">
        <f>SQRT(AD34^2+AE34^2)*1000/(1.73*AD$18)</f>
        <v>152.46200253734526</v>
      </c>
      <c r="AD34" s="172">
        <v>2.718</v>
      </c>
      <c r="AE34" s="173">
        <v>0.1656</v>
      </c>
      <c r="AF34" s="161">
        <f>SQRT(AG34^2+AH34^2)*1000/(1.73*AG$18)</f>
        <v>159.29553495655696</v>
      </c>
      <c r="AG34" s="172">
        <v>2.8368000000000002</v>
      </c>
      <c r="AH34" s="173">
        <v>0.19439999999999999</v>
      </c>
      <c r="AI34" s="161">
        <f>SQRT(AJ34^2+AK34^2)*1000/(1.73*AJ$18)</f>
        <v>161.70989375351181</v>
      </c>
      <c r="AJ34" s="172">
        <v>2.8704000000000001</v>
      </c>
      <c r="AK34" s="173">
        <v>0.30599999999999999</v>
      </c>
      <c r="AL34" s="161">
        <f>SQRT(AM34^2+AN34^2)*1000/(1.73*AM$18)</f>
        <v>160.22893544105733</v>
      </c>
      <c r="AM34" s="172">
        <v>2.8464</v>
      </c>
      <c r="AN34" s="173">
        <v>0.2928</v>
      </c>
      <c r="AO34" s="161">
        <f>SQRT(AP34^2+AQ34^2)*1000/(1.73*AP$18)</f>
        <v>160.10545663521643</v>
      </c>
      <c r="AP34" s="172">
        <v>2.8452000000000002</v>
      </c>
      <c r="AQ34" s="173">
        <v>0.29759999999999998</v>
      </c>
      <c r="AR34" s="161">
        <f>SQRT(AS34^2+AT34^2)*1000/(1.73*AS$18)</f>
        <v>166.43161035220655</v>
      </c>
      <c r="AS34" s="172">
        <v>2.9580000000000002</v>
      </c>
      <c r="AT34" s="173">
        <v>0.29880000000000001</v>
      </c>
      <c r="AU34" s="161">
        <f>SQRT(AV34^2+AW34^2)*1000/(1.73*AV$18)</f>
        <v>169.93446815559707</v>
      </c>
      <c r="AV34" s="172">
        <v>3.012</v>
      </c>
      <c r="AW34" s="173">
        <v>0.35039999999999999</v>
      </c>
      <c r="AX34" s="161">
        <f>SQRT(AY34^2+AZ34^2)*1000/(1.73*AY$18)</f>
        <v>172.30162207934853</v>
      </c>
      <c r="AY34" s="172">
        <v>3.0491999999999999</v>
      </c>
      <c r="AZ34" s="173">
        <v>0.37319999999999998</v>
      </c>
      <c r="BA34" s="161">
        <f>SQRT(BB34^2+BC34^2)*1000/(1.73*BB$18)</f>
        <v>171.9603031832149</v>
      </c>
      <c r="BB34" s="172">
        <v>3.048</v>
      </c>
      <c r="BC34" s="173">
        <v>0.35759999999999997</v>
      </c>
      <c r="BD34" s="161">
        <f>SQRT(BE34^2+BF34^2)*1000/(1.73*BE$18)</f>
        <v>165.37635055992288</v>
      </c>
      <c r="BE34" s="172">
        <v>2.9472</v>
      </c>
      <c r="BF34" s="173">
        <v>0.25800000000000001</v>
      </c>
      <c r="BG34" s="161">
        <f>SQRT(BH34^2+BI34^2)*1000/(1.73*BH$18)</f>
        <v>152.31447599354829</v>
      </c>
      <c r="BH34" s="172">
        <v>2.7288000000000001</v>
      </c>
      <c r="BI34" s="173">
        <v>5.6399999999999999E-2</v>
      </c>
      <c r="BJ34" s="161">
        <f>SQRT(BK34^2+BL34^2)*1000/(1.73*BK$18)</f>
        <v>140.35909191211476</v>
      </c>
      <c r="BK34" s="172">
        <v>2.52</v>
      </c>
      <c r="BL34" s="173">
        <v>2.3999999999999998E-3</v>
      </c>
      <c r="BM34" s="161">
        <f>SQRT(BN34^2+BO34^2)*1000/(1.73*BN$18)</f>
        <v>133.71736404895955</v>
      </c>
      <c r="BN34" s="172">
        <v>2.4011999999999998</v>
      </c>
      <c r="BO34" s="173">
        <v>0</v>
      </c>
      <c r="BP34" s="161">
        <f>SQRT(BQ34^2+BR34^2)*1000/(1.73*BQ$18)</f>
        <v>126.02429809371185</v>
      </c>
      <c r="BQ34" s="172">
        <v>2.2595999999999998</v>
      </c>
      <c r="BR34" s="173">
        <v>0</v>
      </c>
      <c r="BS34" s="161">
        <f>SQRT(BT34^2+BU34^2)*1000/(1.73*BT$18)</f>
        <v>116.80973078832338</v>
      </c>
      <c r="BT34" s="172">
        <v>2.0939999999999999</v>
      </c>
      <c r="BU34" s="173">
        <v>0</v>
      </c>
      <c r="BV34" s="161">
        <f>SQRT(BW34^2+BX34^2)*1000/(1.73*BW$18)</f>
        <v>110.30679106058329</v>
      </c>
      <c r="BW34" s="172">
        <v>1.9787999999999999</v>
      </c>
      <c r="BX34" s="173">
        <v>1.1999999999999999E-3</v>
      </c>
      <c r="BY34" s="161">
        <f>SQRT(BZ34^2+CA34^2)*1000/(1.73*BZ$18)</f>
        <v>107.08485065902248</v>
      </c>
      <c r="BZ34" s="172">
        <v>1.9212</v>
      </c>
      <c r="CA34" s="173">
        <v>0</v>
      </c>
    </row>
    <row r="35" spans="1:79">
      <c r="A35" s="62">
        <v>7</v>
      </c>
      <c r="B35" s="603" t="s">
        <v>105</v>
      </c>
      <c r="C35" s="166"/>
      <c r="D35" s="167"/>
      <c r="E35" s="168"/>
      <c r="F35" s="169"/>
      <c r="G35" s="170"/>
      <c r="H35" s="161">
        <f t="shared" ref="H35:H42" si="48">SQRT(I35^2+J35^2)*1000/(1.73*I$18)</f>
        <v>25.618430545234403</v>
      </c>
      <c r="I35" s="172">
        <v>0.43919999999999998</v>
      </c>
      <c r="J35" s="173">
        <v>0.1404</v>
      </c>
      <c r="K35" s="161">
        <f t="shared" ref="K35:K42" si="49">SQRT(L35^2+M35^2)*1000/(1.73*L$18)</f>
        <v>25.703805759161732</v>
      </c>
      <c r="L35" s="172">
        <v>0.44040000000000001</v>
      </c>
      <c r="M35" s="173">
        <v>0.1416</v>
      </c>
      <c r="N35" s="161">
        <f t="shared" ref="N35:N42" si="50">SQRT(O35^2+P35^2)*1000/(1.73*O$18)</f>
        <v>25.908076802594657</v>
      </c>
      <c r="O35" s="172">
        <v>0.44400000000000001</v>
      </c>
      <c r="P35" s="173">
        <v>0.1416</v>
      </c>
      <c r="Q35" s="161">
        <f t="shared" ref="Q35:Q42" si="51">SQRT(R35^2+S35^2)*1000/(1.73*R$18)</f>
        <v>26.924173507838177</v>
      </c>
      <c r="R35" s="172">
        <v>0.46560000000000001</v>
      </c>
      <c r="S35" s="173">
        <v>0.13200000000000001</v>
      </c>
      <c r="T35" s="161">
        <f t="shared" ref="T35:T42" si="52">SQRT(U35^2+V35^2)*1000/(1.73*U$18)</f>
        <v>33.442796276169815</v>
      </c>
      <c r="U35" s="172">
        <v>0.58079999999999998</v>
      </c>
      <c r="V35" s="173">
        <v>0.15</v>
      </c>
      <c r="W35" s="161">
        <f t="shared" ref="W35:W42" si="53">SQRT(X35^2+Y35^2)*1000/(1.73*X$18)</f>
        <v>44.654899631155274</v>
      </c>
      <c r="X35" s="172">
        <v>0.76680000000000004</v>
      </c>
      <c r="Y35" s="173">
        <v>0.22439999999999999</v>
      </c>
      <c r="Z35" s="161">
        <f t="shared" ref="Z35:Z42" si="54">SQRT(AA35^2+AB35^2)*1000/(1.73*AA$18)</f>
        <v>56.421707947916552</v>
      </c>
      <c r="AA35" s="172">
        <v>0.96479999999999999</v>
      </c>
      <c r="AB35" s="173">
        <v>0.28799999999999998</v>
      </c>
      <c r="AC35" s="161">
        <f t="shared" ref="AC35:AC42" si="55">SQRT(AD35^2+AE35^2)*1000/(1.73*AD$18)</f>
        <v>59.60081380102865</v>
      </c>
      <c r="AD35" s="172">
        <v>1.0224</v>
      </c>
      <c r="AE35" s="173">
        <v>0.2964</v>
      </c>
      <c r="AF35" s="161">
        <f t="shared" ref="AF35:AF42" si="56">SQRT(AG35^2+AH35^2)*1000/(1.73*AG$18)</f>
        <v>58.748227828466796</v>
      </c>
      <c r="AG35" s="172">
        <v>1.008</v>
      </c>
      <c r="AH35" s="173">
        <v>0.28920000000000001</v>
      </c>
      <c r="AI35" s="161">
        <f t="shared" ref="AI35:AI42" si="57">SQRT(AJ35^2+AK35^2)*1000/(1.73*AJ$18)</f>
        <v>57.758224684776806</v>
      </c>
      <c r="AJ35" s="172">
        <v>0.99239999999999995</v>
      </c>
      <c r="AK35" s="173">
        <v>0.27960000000000002</v>
      </c>
      <c r="AL35" s="161">
        <f t="shared" ref="AL35:AL42" si="58">SQRT(AM35^2+AN35^2)*1000/(1.73*AM$18)</f>
        <v>56.63672917144946</v>
      </c>
      <c r="AM35" s="172">
        <v>0.97440000000000004</v>
      </c>
      <c r="AN35" s="173">
        <v>0.2712</v>
      </c>
      <c r="AO35" s="161">
        <f t="shared" ref="AO35:AO42" si="59">SQRT(AP35^2+AQ35^2)*1000/(1.73*AP$18)</f>
        <v>56.478226252854704</v>
      </c>
      <c r="AP35" s="172">
        <v>0.97560000000000002</v>
      </c>
      <c r="AQ35" s="173">
        <v>0.25800000000000001</v>
      </c>
      <c r="AR35" s="161">
        <f t="shared" ref="AR35:AR42" si="60">SQRT(AS35^2+AT35^2)*1000/(1.73*AS$18)</f>
        <v>54.275909804382103</v>
      </c>
      <c r="AS35" s="172">
        <v>0.93359999999999999</v>
      </c>
      <c r="AT35" s="173">
        <v>0.2616</v>
      </c>
      <c r="AU35" s="161">
        <f t="shared" ref="AU35:AU42" si="61">SQRT(AV35^2+AW35^2)*1000/(1.73*AV$18)</f>
        <v>50.501640031041596</v>
      </c>
      <c r="AV35" s="172">
        <v>0.86519999999999997</v>
      </c>
      <c r="AW35" s="173">
        <v>0.252</v>
      </c>
      <c r="AX35" s="161">
        <f t="shared" ref="AX35:AX42" si="62">SQRT(AY35^2+AZ35^2)*1000/(1.73*AY$18)</f>
        <v>46.985223462216737</v>
      </c>
      <c r="AY35" s="172">
        <v>0.80400000000000005</v>
      </c>
      <c r="AZ35" s="173">
        <v>0.23519999999999999</v>
      </c>
      <c r="BA35" s="161">
        <f t="shared" ref="BA35:BA42" si="63">SQRT(BB35^2+BC35^2)*1000/(1.73*BB$18)</f>
        <v>44.715679553758825</v>
      </c>
      <c r="BB35" s="172">
        <v>0.76439999999999997</v>
      </c>
      <c r="BC35" s="173">
        <v>0.22919999999999999</v>
      </c>
      <c r="BD35" s="161">
        <f t="shared" ref="BD35:BD42" si="64">SQRT(BE35^2+BF35^2)*1000/(1.73*BE$18)</f>
        <v>42.325006058637804</v>
      </c>
      <c r="BE35" s="172">
        <v>0.72240000000000004</v>
      </c>
      <c r="BF35" s="173">
        <v>0.2268</v>
      </c>
      <c r="BG35" s="161">
        <f t="shared" ref="BG35:BG42" si="65">SQRT(BH35^2+BI35^2)*1000/(1.73*BH$18)</f>
        <v>39.600967330519794</v>
      </c>
      <c r="BH35" s="172">
        <v>0.6744</v>
      </c>
      <c r="BI35" s="173">
        <v>0.2208</v>
      </c>
      <c r="BJ35" s="161">
        <f t="shared" ref="BJ35:BJ42" si="66">SQRT(BK35^2+BL35^2)*1000/(1.73*BK$18)</f>
        <v>34.409373827653909</v>
      </c>
      <c r="BK35" s="172">
        <v>0.58560000000000001</v>
      </c>
      <c r="BL35" s="173">
        <v>0.1968</v>
      </c>
      <c r="BM35" s="161">
        <f t="shared" ref="BM35:BM42" si="67">SQRT(BN35^2+BO35^2)*1000/(1.73*BN$18)</f>
        <v>31.106427168279438</v>
      </c>
      <c r="BN35" s="172">
        <v>0.53039999999999998</v>
      </c>
      <c r="BO35" s="173">
        <v>0.17519999999999999</v>
      </c>
      <c r="BP35" s="161">
        <f t="shared" ref="BP35:BP42" si="68">SQRT(BQ35^2+BR35^2)*1000/(1.73*BQ$18)</f>
        <v>29.740552482100757</v>
      </c>
      <c r="BQ35" s="172">
        <v>0.50880000000000003</v>
      </c>
      <c r="BR35" s="173">
        <v>0.15959999999999999</v>
      </c>
      <c r="BS35" s="161">
        <f t="shared" ref="BS35:BS42" si="69">SQRT(BT35^2+BU35^2)*1000/(1.73*BT$18)</f>
        <v>27.512531672101666</v>
      </c>
      <c r="BT35" s="172">
        <v>0.4728</v>
      </c>
      <c r="BU35" s="173">
        <v>0.1404</v>
      </c>
      <c r="BV35" s="161">
        <f t="shared" ref="BV35:BV42" si="70">SQRT(BW35^2+BX35^2)*1000/(1.73*BW$18)</f>
        <v>26.840237881779352</v>
      </c>
      <c r="BW35" s="172">
        <v>0.46200000000000002</v>
      </c>
      <c r="BX35" s="173">
        <v>0.1356</v>
      </c>
      <c r="BY35" s="161">
        <f t="shared" ref="BY35:BY42" si="71">SQRT(BZ35^2+CA35^2)*1000/(1.73*BZ$18)</f>
        <v>26.561918193258119</v>
      </c>
      <c r="BZ35" s="172">
        <v>0.4572</v>
      </c>
      <c r="CA35" s="173">
        <v>0.13439999999999999</v>
      </c>
    </row>
    <row r="36" spans="1:79">
      <c r="A36" s="62">
        <v>8</v>
      </c>
      <c r="B36" s="603" t="s">
        <v>106</v>
      </c>
      <c r="C36" s="166"/>
      <c r="D36" s="167"/>
      <c r="E36" s="168"/>
      <c r="F36" s="169"/>
      <c r="G36" s="170"/>
      <c r="H36" s="161">
        <f t="shared" si="48"/>
        <v>41.003248368454074</v>
      </c>
      <c r="I36" s="172">
        <v>0.73799999999999999</v>
      </c>
      <c r="J36" s="173">
        <v>0</v>
      </c>
      <c r="K36" s="161">
        <f t="shared" si="49"/>
        <v>40.905678162636505</v>
      </c>
      <c r="L36" s="172">
        <v>0.73619999999999997</v>
      </c>
      <c r="M36" s="173">
        <v>0</v>
      </c>
      <c r="N36" s="161">
        <f t="shared" si="50"/>
        <v>40.860722502630857</v>
      </c>
      <c r="O36" s="172">
        <v>0.73499999999999999</v>
      </c>
      <c r="P36" s="173">
        <v>0</v>
      </c>
      <c r="Q36" s="161">
        <f t="shared" si="51"/>
        <v>41.692294808275051</v>
      </c>
      <c r="R36" s="172">
        <v>0.74939999999999996</v>
      </c>
      <c r="S36" s="173">
        <v>0</v>
      </c>
      <c r="T36" s="161">
        <f t="shared" si="52"/>
        <v>45.292327014838143</v>
      </c>
      <c r="U36" s="172">
        <v>0.81240000000000001</v>
      </c>
      <c r="V36" s="173">
        <v>0</v>
      </c>
      <c r="W36" s="161">
        <f t="shared" si="53"/>
        <v>50.436273486199326</v>
      </c>
      <c r="X36" s="172">
        <v>0.90239999999999998</v>
      </c>
      <c r="Y36" s="173">
        <v>0</v>
      </c>
      <c r="Z36" s="161">
        <f t="shared" si="54"/>
        <v>51.307340281611403</v>
      </c>
      <c r="AA36" s="172">
        <v>0.91559999999999997</v>
      </c>
      <c r="AB36" s="173">
        <v>0</v>
      </c>
      <c r="AC36" s="161">
        <f t="shared" si="55"/>
        <v>50.12191517584764</v>
      </c>
      <c r="AD36" s="172">
        <v>0.8952</v>
      </c>
      <c r="AE36" s="173">
        <v>0</v>
      </c>
      <c r="AF36" s="161">
        <f t="shared" si="56"/>
        <v>49.949091254267046</v>
      </c>
      <c r="AG36" s="172">
        <v>0.89159999999999995</v>
      </c>
      <c r="AH36" s="173">
        <v>0</v>
      </c>
      <c r="AI36" s="161">
        <f t="shared" si="57"/>
        <v>49.476541606995717</v>
      </c>
      <c r="AJ36" s="172">
        <v>0.88319999999999999</v>
      </c>
      <c r="AK36" s="173">
        <v>0</v>
      </c>
      <c r="AL36" s="161">
        <f t="shared" si="58"/>
        <v>49.79190963111099</v>
      </c>
      <c r="AM36" s="172">
        <v>0.88919999999999999</v>
      </c>
      <c r="AN36" s="173">
        <v>0</v>
      </c>
      <c r="AO36" s="161">
        <f t="shared" si="59"/>
        <v>49.765683495368336</v>
      </c>
      <c r="AP36" s="172">
        <v>0.88919999999999999</v>
      </c>
      <c r="AQ36" s="173">
        <v>0</v>
      </c>
      <c r="AR36" s="161">
        <f t="shared" si="60"/>
        <v>49.475151105357341</v>
      </c>
      <c r="AS36" s="172">
        <v>0.88380000000000003</v>
      </c>
      <c r="AT36" s="173">
        <v>0</v>
      </c>
      <c r="AU36" s="161">
        <f t="shared" si="61"/>
        <v>52.051063527975572</v>
      </c>
      <c r="AV36" s="172">
        <v>0.92879999999999996</v>
      </c>
      <c r="AW36" s="173">
        <v>0</v>
      </c>
      <c r="AX36" s="161">
        <f t="shared" si="62"/>
        <v>54.316214665532776</v>
      </c>
      <c r="AY36" s="172">
        <v>0.96840000000000004</v>
      </c>
      <c r="AZ36" s="173">
        <v>0</v>
      </c>
      <c r="BA36" s="161">
        <f t="shared" si="63"/>
        <v>54.833993949601641</v>
      </c>
      <c r="BB36" s="172">
        <v>0.97860000000000003</v>
      </c>
      <c r="BC36" s="173">
        <v>0</v>
      </c>
      <c r="BD36" s="161">
        <f t="shared" si="64"/>
        <v>53.462052186486972</v>
      </c>
      <c r="BE36" s="172">
        <v>0.95640000000000003</v>
      </c>
      <c r="BF36" s="173">
        <v>0</v>
      </c>
      <c r="BG36" s="161">
        <f t="shared" si="65"/>
        <v>53.740662929527211</v>
      </c>
      <c r="BH36" s="172">
        <v>0.96299999999999997</v>
      </c>
      <c r="BI36" s="173">
        <v>0</v>
      </c>
      <c r="BJ36" s="161">
        <f t="shared" si="66"/>
        <v>54.372414041555061</v>
      </c>
      <c r="BK36" s="172">
        <v>0.97619999999999996</v>
      </c>
      <c r="BL36" s="173">
        <v>0</v>
      </c>
      <c r="BM36" s="161">
        <f t="shared" si="67"/>
        <v>52.725137548540275</v>
      </c>
      <c r="BN36" s="172">
        <v>0.94679999999999997</v>
      </c>
      <c r="BO36" s="173">
        <v>0</v>
      </c>
      <c r="BP36" s="161">
        <f t="shared" si="68"/>
        <v>50.998680375681587</v>
      </c>
      <c r="BQ36" s="172">
        <v>0.91439999999999999</v>
      </c>
      <c r="BR36" s="173">
        <v>0</v>
      </c>
      <c r="BS36" s="161">
        <f t="shared" si="69"/>
        <v>49.033311061574139</v>
      </c>
      <c r="BT36" s="172">
        <v>0.879</v>
      </c>
      <c r="BU36" s="173">
        <v>0</v>
      </c>
      <c r="BV36" s="161">
        <f t="shared" si="70"/>
        <v>47.694801433876535</v>
      </c>
      <c r="BW36" s="172">
        <v>0.85560000000000003</v>
      </c>
      <c r="BX36" s="173">
        <v>0</v>
      </c>
      <c r="BY36" s="161">
        <f t="shared" si="71"/>
        <v>45.181646858319603</v>
      </c>
      <c r="BZ36" s="172">
        <v>0.81059999999999999</v>
      </c>
      <c r="CA36" s="173">
        <v>0</v>
      </c>
    </row>
    <row r="37" spans="1:79">
      <c r="A37" s="62">
        <v>9</v>
      </c>
      <c r="B37" s="174" t="s">
        <v>107</v>
      </c>
      <c r="C37" s="166"/>
      <c r="D37" s="167"/>
      <c r="E37" s="168"/>
      <c r="F37" s="169"/>
      <c r="G37" s="170"/>
      <c r="H37" s="161">
        <f t="shared" si="48"/>
        <v>35.485959772186519</v>
      </c>
      <c r="I37" s="172">
        <v>0.62880000000000003</v>
      </c>
      <c r="J37" s="173">
        <v>0.112</v>
      </c>
      <c r="K37" s="161">
        <f t="shared" si="49"/>
        <v>34.780184554301975</v>
      </c>
      <c r="L37" s="172">
        <v>0.61599999999999999</v>
      </c>
      <c r="M37" s="173">
        <v>0.11119999999999999</v>
      </c>
      <c r="N37" s="161">
        <f t="shared" si="50"/>
        <v>34.716052548850527</v>
      </c>
      <c r="O37" s="172">
        <v>0.61519999999999997</v>
      </c>
      <c r="P37" s="173">
        <v>0.1072</v>
      </c>
      <c r="Q37" s="161">
        <f t="shared" si="51"/>
        <v>35.188036717249148</v>
      </c>
      <c r="R37" s="172">
        <v>0.62319999999999998</v>
      </c>
      <c r="S37" s="173">
        <v>0.108</v>
      </c>
      <c r="T37" s="161">
        <f t="shared" si="52"/>
        <v>37.073636604108742</v>
      </c>
      <c r="U37" s="172">
        <v>0.65680000000000005</v>
      </c>
      <c r="V37" s="173">
        <v>0.104</v>
      </c>
      <c r="W37" s="161">
        <f t="shared" si="53"/>
        <v>39.309550118743473</v>
      </c>
      <c r="X37" s="172">
        <v>0.70240000000000002</v>
      </c>
      <c r="Y37" s="173">
        <v>3.5999999999999997E-2</v>
      </c>
      <c r="Z37" s="161">
        <f t="shared" si="54"/>
        <v>43.420146256938253</v>
      </c>
      <c r="AA37" s="172">
        <v>0.77439999999999998</v>
      </c>
      <c r="AB37" s="173">
        <v>2.64E-2</v>
      </c>
      <c r="AC37" s="161">
        <f t="shared" si="55"/>
        <v>43.81189516689254</v>
      </c>
      <c r="AD37" s="172">
        <v>0.77839999999999998</v>
      </c>
      <c r="AE37" s="173">
        <v>0.08</v>
      </c>
      <c r="AF37" s="161">
        <f t="shared" si="56"/>
        <v>44.772379693016774</v>
      </c>
      <c r="AG37" s="172">
        <v>0.79359999999999997</v>
      </c>
      <c r="AH37" s="173">
        <v>9.4399999999999998E-2</v>
      </c>
      <c r="AI37" s="161">
        <f t="shared" si="57"/>
        <v>43.898764601235108</v>
      </c>
      <c r="AJ37" s="172">
        <v>0.77839999999999998</v>
      </c>
      <c r="AK37" s="173">
        <v>9.0399999999999994E-2</v>
      </c>
      <c r="AL37" s="161">
        <f t="shared" si="58"/>
        <v>42.039820038739599</v>
      </c>
      <c r="AM37" s="172">
        <v>0.74639999999999995</v>
      </c>
      <c r="AN37" s="173">
        <v>8.0799999999999997E-2</v>
      </c>
      <c r="AO37" s="161">
        <f t="shared" si="59"/>
        <v>41.903853914566135</v>
      </c>
      <c r="AP37" s="172">
        <v>0.74399999999999999</v>
      </c>
      <c r="AQ37" s="173">
        <v>8.4000000000000005E-2</v>
      </c>
      <c r="AR37" s="161">
        <f t="shared" si="60"/>
        <v>42.216871646804456</v>
      </c>
      <c r="AS37" s="172">
        <v>0.74880000000000002</v>
      </c>
      <c r="AT37" s="173">
        <v>8.9599999999999999E-2</v>
      </c>
      <c r="AU37" s="161">
        <f t="shared" si="61"/>
        <v>47.201077794853099</v>
      </c>
      <c r="AV37" s="172">
        <v>0.83520000000000005</v>
      </c>
      <c r="AW37" s="173">
        <v>0.10879999999999999</v>
      </c>
      <c r="AX37" s="161">
        <f t="shared" si="62"/>
        <v>50.079071520967958</v>
      </c>
      <c r="AY37" s="172">
        <v>0.88560000000000005</v>
      </c>
      <c r="AZ37" s="173">
        <v>0.11360000000000001</v>
      </c>
      <c r="BA37" s="161">
        <f t="shared" si="63"/>
        <v>49.662886822955741</v>
      </c>
      <c r="BB37" s="172">
        <v>0.88</v>
      </c>
      <c r="BC37" s="173">
        <v>0.1056</v>
      </c>
      <c r="BD37" s="161">
        <f t="shared" si="64"/>
        <v>50.051247147365984</v>
      </c>
      <c r="BE37" s="172">
        <v>0.88959999999999995</v>
      </c>
      <c r="BF37" s="173">
        <v>0.1016</v>
      </c>
      <c r="BG37" s="161">
        <f t="shared" si="65"/>
        <v>49.416702023975738</v>
      </c>
      <c r="BH37" s="172">
        <v>0.88160000000000005</v>
      </c>
      <c r="BI37" s="173">
        <v>8.3199999999999996E-2</v>
      </c>
      <c r="BJ37" s="161">
        <f t="shared" si="66"/>
        <v>49.713401924302367</v>
      </c>
      <c r="BK37" s="172">
        <v>0.88719999999999999</v>
      </c>
      <c r="BL37" s="173">
        <v>9.7600000000000006E-2</v>
      </c>
      <c r="BM37" s="161">
        <f t="shared" si="67"/>
        <v>49.666417612604398</v>
      </c>
      <c r="BN37" s="172">
        <v>0.88560000000000005</v>
      </c>
      <c r="BO37" s="173">
        <v>0.1056</v>
      </c>
      <c r="BP37" s="161">
        <f t="shared" si="68"/>
        <v>46.299403067081997</v>
      </c>
      <c r="BQ37" s="172">
        <v>0.82399999999999995</v>
      </c>
      <c r="BR37" s="173">
        <v>0.1008</v>
      </c>
      <c r="BS37" s="161">
        <f t="shared" si="69"/>
        <v>43.651328838119227</v>
      </c>
      <c r="BT37" s="172">
        <v>0.77600000000000002</v>
      </c>
      <c r="BU37" s="173">
        <v>0.1008</v>
      </c>
      <c r="BV37" s="161">
        <f t="shared" si="70"/>
        <v>40.434546841031178</v>
      </c>
      <c r="BW37" s="172">
        <v>0.72</v>
      </c>
      <c r="BX37" s="173">
        <v>8.7999999999999995E-2</v>
      </c>
      <c r="BY37" s="161">
        <f t="shared" si="71"/>
        <v>39.629423594193931</v>
      </c>
      <c r="BZ37" s="172">
        <v>0.70479999999999998</v>
      </c>
      <c r="CA37" s="173">
        <v>9.3600000000000003E-2</v>
      </c>
    </row>
    <row r="38" spans="1:79">
      <c r="A38" s="62">
        <v>10</v>
      </c>
      <c r="B38" s="174" t="s">
        <v>108</v>
      </c>
      <c r="C38" s="166"/>
      <c r="D38" s="167"/>
      <c r="E38" s="168"/>
      <c r="F38" s="169"/>
      <c r="G38" s="170"/>
      <c r="H38" s="161">
        <f t="shared" si="48"/>
        <v>0.42225567425508259</v>
      </c>
      <c r="I38" s="172">
        <v>7.6E-3</v>
      </c>
      <c r="J38" s="173">
        <v>0</v>
      </c>
      <c r="K38" s="161">
        <f t="shared" si="49"/>
        <v>0.42228083949475337</v>
      </c>
      <c r="L38" s="172">
        <v>7.6E-3</v>
      </c>
      <c r="M38" s="173">
        <v>0</v>
      </c>
      <c r="N38" s="161">
        <f t="shared" si="50"/>
        <v>0.40026830206658798</v>
      </c>
      <c r="O38" s="172">
        <v>7.1999999999999998E-3</v>
      </c>
      <c r="P38" s="173">
        <v>0</v>
      </c>
      <c r="Q38" s="161">
        <f t="shared" si="51"/>
        <v>0.42282017686534612</v>
      </c>
      <c r="R38" s="172">
        <v>7.6E-3</v>
      </c>
      <c r="S38" s="173">
        <v>0</v>
      </c>
      <c r="T38" s="161">
        <f t="shared" si="52"/>
        <v>0.4014091020517413</v>
      </c>
      <c r="U38" s="172">
        <v>7.1999999999999998E-3</v>
      </c>
      <c r="V38" s="173">
        <v>0</v>
      </c>
      <c r="W38" s="161">
        <f t="shared" si="53"/>
        <v>0.53655610091701411</v>
      </c>
      <c r="X38" s="172">
        <v>9.5999999999999992E-3</v>
      </c>
      <c r="Y38" s="173">
        <v>0</v>
      </c>
      <c r="Z38" s="161">
        <f t="shared" si="54"/>
        <v>0.76210116626246727</v>
      </c>
      <c r="AA38" s="172">
        <v>1.3599999999999999E-2</v>
      </c>
      <c r="AB38" s="173">
        <v>0</v>
      </c>
      <c r="AC38" s="161">
        <f t="shared" si="55"/>
        <v>0.82864649754529163</v>
      </c>
      <c r="AD38" s="172">
        <v>1.4800000000000001E-2</v>
      </c>
      <c r="AE38" s="173">
        <v>0</v>
      </c>
      <c r="AF38" s="161">
        <f t="shared" si="56"/>
        <v>0.73948856500260773</v>
      </c>
      <c r="AG38" s="172">
        <v>1.32E-2</v>
      </c>
      <c r="AH38" s="173">
        <v>0</v>
      </c>
      <c r="AI38" s="161">
        <f t="shared" si="57"/>
        <v>0.71705132763761914</v>
      </c>
      <c r="AJ38" s="172">
        <v>1.2800000000000001E-2</v>
      </c>
      <c r="AK38" s="173">
        <v>0</v>
      </c>
      <c r="AL38" s="161">
        <f t="shared" si="58"/>
        <v>0.60476003600539663</v>
      </c>
      <c r="AM38" s="172">
        <v>1.0800000000000001E-2</v>
      </c>
      <c r="AN38" s="173">
        <v>0</v>
      </c>
      <c r="AO38" s="161">
        <f t="shared" si="59"/>
        <v>0.6716016666041611</v>
      </c>
      <c r="AP38" s="172">
        <v>1.2E-2</v>
      </c>
      <c r="AQ38" s="173">
        <v>0</v>
      </c>
      <c r="AR38" s="161">
        <f t="shared" si="60"/>
        <v>0.71654439256457791</v>
      </c>
      <c r="AS38" s="172">
        <v>1.2800000000000001E-2</v>
      </c>
      <c r="AT38" s="173">
        <v>0</v>
      </c>
      <c r="AU38" s="161">
        <f t="shared" si="61"/>
        <v>0.71732731821499507</v>
      </c>
      <c r="AV38" s="172">
        <v>1.2800000000000001E-2</v>
      </c>
      <c r="AW38" s="173">
        <v>0</v>
      </c>
      <c r="AX38" s="161">
        <f t="shared" si="62"/>
        <v>0.69549882471355473</v>
      </c>
      <c r="AY38" s="172">
        <v>1.24E-2</v>
      </c>
      <c r="AZ38" s="173">
        <v>0</v>
      </c>
      <c r="BA38" s="161">
        <f t="shared" si="63"/>
        <v>0.60515750526844236</v>
      </c>
      <c r="BB38" s="172">
        <v>1.0800000000000001E-2</v>
      </c>
      <c r="BC38" s="173">
        <v>0</v>
      </c>
      <c r="BD38" s="161">
        <f t="shared" si="64"/>
        <v>0.51427319125437065</v>
      </c>
      <c r="BE38" s="172">
        <v>9.1999999999999998E-3</v>
      </c>
      <c r="BF38" s="173">
        <v>0</v>
      </c>
      <c r="BG38" s="161">
        <f t="shared" si="65"/>
        <v>0.51341027928520278</v>
      </c>
      <c r="BH38" s="172">
        <v>9.1999999999999998E-3</v>
      </c>
      <c r="BI38" s="173">
        <v>0</v>
      </c>
      <c r="BJ38" s="161">
        <f t="shared" si="66"/>
        <v>0.51242184919310241</v>
      </c>
      <c r="BK38" s="172">
        <v>9.1999999999999998E-3</v>
      </c>
      <c r="BL38" s="173">
        <v>0</v>
      </c>
      <c r="BM38" s="161">
        <f t="shared" si="67"/>
        <v>0.53460215511827913</v>
      </c>
      <c r="BN38" s="172">
        <v>9.5999999999999992E-3</v>
      </c>
      <c r="BO38" s="173">
        <v>0</v>
      </c>
      <c r="BP38" s="161">
        <f t="shared" si="68"/>
        <v>0.55772835056519676</v>
      </c>
      <c r="BQ38" s="172">
        <v>0.01</v>
      </c>
      <c r="BR38" s="173">
        <v>0</v>
      </c>
      <c r="BS38" s="161">
        <f t="shared" si="69"/>
        <v>0.53551739043357427</v>
      </c>
      <c r="BT38" s="172">
        <v>9.5999999999999992E-3</v>
      </c>
      <c r="BU38" s="173">
        <v>0</v>
      </c>
      <c r="BV38" s="161">
        <f t="shared" si="70"/>
        <v>0.53514503712624439</v>
      </c>
      <c r="BW38" s="172">
        <v>9.5999999999999992E-3</v>
      </c>
      <c r="BX38" s="173">
        <v>0</v>
      </c>
      <c r="BY38" s="161">
        <f t="shared" si="71"/>
        <v>0.53508982215626477</v>
      </c>
      <c r="BZ38" s="172">
        <v>9.5999999999999992E-3</v>
      </c>
      <c r="CA38" s="173">
        <v>0</v>
      </c>
    </row>
    <row r="39" spans="1:79">
      <c r="A39" s="182">
        <v>11</v>
      </c>
      <c r="B39" s="176" t="s">
        <v>109</v>
      </c>
      <c r="C39" s="156"/>
      <c r="D39" s="604"/>
      <c r="E39" s="605"/>
      <c r="F39" s="167"/>
      <c r="G39" s="606"/>
      <c r="H39" s="161">
        <f t="shared" ref="H39:H41" si="72">SQRT(I39^2+J39^2)*1000/(1.73*I$12)</f>
        <v>10.276475380078972</v>
      </c>
      <c r="I39" s="172">
        <v>0.1852</v>
      </c>
      <c r="J39" s="173">
        <v>2E-3</v>
      </c>
      <c r="K39" s="161">
        <f t="shared" ref="K39:K41" si="73">SQRT(L39^2+M39^2)*1000/(1.73*L$12)</f>
        <v>10.100662343437536</v>
      </c>
      <c r="L39" s="172">
        <v>0.182</v>
      </c>
      <c r="M39" s="173">
        <v>2.8E-3</v>
      </c>
      <c r="N39" s="161">
        <f t="shared" ref="N39:N41" si="74">SQRT(O39^2+P39^2)*1000/(1.73*O$12)</f>
        <v>10.748726753442259</v>
      </c>
      <c r="O39" s="172">
        <v>0.19359999999999999</v>
      </c>
      <c r="P39" s="173">
        <v>2E-3</v>
      </c>
      <c r="Q39" s="161">
        <f t="shared" ref="Q39:Q41" si="75">SQRT(R39^2+S39^2)*1000/(1.73*R$12)</f>
        <v>9.6270834725805088</v>
      </c>
      <c r="R39" s="172">
        <v>0.17319999999999999</v>
      </c>
      <c r="S39" s="173">
        <v>1.1999999999999999E-3</v>
      </c>
      <c r="T39" s="161">
        <f t="shared" ref="T39:T41" si="76">SQRT(U39^2+V39^2)*1000/(1.73*U$12)</f>
        <v>10.610994285523544</v>
      </c>
      <c r="U39" s="172">
        <v>0.19040000000000001</v>
      </c>
      <c r="V39" s="173">
        <v>1.6000000000000001E-3</v>
      </c>
      <c r="W39" s="161">
        <f t="shared" ref="W39:W41" si="77">SQRT(X39^2+Y39^2)*1000/(1.73*X$12)</f>
        <v>11.079295852732947</v>
      </c>
      <c r="X39" s="172">
        <v>0.1988</v>
      </c>
      <c r="Y39" s="173">
        <v>2E-3</v>
      </c>
      <c r="Z39" s="161">
        <f t="shared" ref="Z39:Z41" si="78">SQRT(AA39^2+AB39^2)*1000/(1.73*AA$12)</f>
        <v>12.208287176566676</v>
      </c>
      <c r="AA39" s="172">
        <v>0.21759999999999999</v>
      </c>
      <c r="AB39" s="173">
        <v>3.2000000000000002E-3</v>
      </c>
      <c r="AC39" s="161">
        <f t="shared" ref="AC39:AC41" si="79">SQRT(AD39^2+AE39^2)*1000/(1.73*AD$12)</f>
        <v>12.871127822954872</v>
      </c>
      <c r="AD39" s="172">
        <v>0.2296</v>
      </c>
      <c r="AE39" s="173">
        <v>8.8000000000000005E-3</v>
      </c>
      <c r="AF39" s="161">
        <f t="shared" ref="AF39:AF41" si="80">SQRT(AG39^2+AH39^2)*1000/(1.73*AG$12)</f>
        <v>10.500152288080637</v>
      </c>
      <c r="AG39" s="172">
        <v>0.18679999999999999</v>
      </c>
      <c r="AH39" s="173">
        <v>1.5599999999999999E-2</v>
      </c>
      <c r="AI39" s="161">
        <f t="shared" ref="AI39:AI41" si="81">SQRT(AJ39^2+AK39^2)*1000/(1.73*AJ$12)</f>
        <v>10.561139312785002</v>
      </c>
      <c r="AJ39" s="172">
        <v>0.188</v>
      </c>
      <c r="AK39" s="173">
        <v>1.4E-2</v>
      </c>
      <c r="AL39" s="161">
        <f t="shared" ref="AL39:AL41" si="82">SQRT(AM39^2+AN39^2)*1000/(1.73*AM$12)</f>
        <v>10.821306611620187</v>
      </c>
      <c r="AM39" s="172">
        <v>0.1928</v>
      </c>
      <c r="AN39" s="173">
        <v>1.24E-2</v>
      </c>
      <c r="AO39" s="161">
        <f t="shared" ref="AO39:AO41" si="83">SQRT(AP39^2+AQ39^2)*1000/(1.73*AP$12)</f>
        <v>12.02795880933841</v>
      </c>
      <c r="AP39" s="172">
        <v>0.21440000000000001</v>
      </c>
      <c r="AQ39" s="173">
        <v>1.4E-2</v>
      </c>
      <c r="AR39" s="161">
        <f t="shared" ref="AR39:AR41" si="84">SQRT(AS39^2+AT39^2)*1000/(1.73*AS$12)</f>
        <v>12.030289021080629</v>
      </c>
      <c r="AS39" s="172">
        <v>0.21440000000000001</v>
      </c>
      <c r="AT39" s="173">
        <v>1.4E-2</v>
      </c>
      <c r="AU39" s="161">
        <f t="shared" ref="AU39:AU41" si="85">SQRT(AV39^2+AW39^2)*1000/(1.73*AV$12)</f>
        <v>10.498332828863482</v>
      </c>
      <c r="AV39" s="172">
        <v>0.18720000000000001</v>
      </c>
      <c r="AW39" s="173">
        <v>7.1999999999999998E-3</v>
      </c>
      <c r="AX39" s="161">
        <f t="shared" ref="AX39:AX41" si="86">SQRT(AY39^2+AZ39^2)*1000/(1.73*AY$12)</f>
        <v>11.030920098685845</v>
      </c>
      <c r="AY39" s="172">
        <v>0.19639999999999999</v>
      </c>
      <c r="AZ39" s="173">
        <v>4.4000000000000003E-3</v>
      </c>
      <c r="BA39" s="161">
        <f t="shared" ref="BA39:BA41" si="87">SQRT(BB39^2+BC39^2)*1000/(1.73*BB$12)</f>
        <v>10.210706353065271</v>
      </c>
      <c r="BB39" s="172">
        <v>0.182</v>
      </c>
      <c r="BC39" s="173">
        <v>3.2000000000000002E-3</v>
      </c>
      <c r="BD39" s="161">
        <f t="shared" ref="BD39:BD41" si="88">SQRT(BE39^2+BF39^2)*1000/(1.73*BE$12)</f>
        <v>10.503602273964169</v>
      </c>
      <c r="BE39" s="172">
        <v>0.18759999999999999</v>
      </c>
      <c r="BF39" s="173">
        <v>6.0000000000000001E-3</v>
      </c>
      <c r="BG39" s="161">
        <f t="shared" ref="BG39:BG41" si="89">SQRT(BH39^2+BI39^2)*1000/(1.73*BH$12)</f>
        <v>9.8406622340013428</v>
      </c>
      <c r="BH39" s="172">
        <v>0.17599999999999999</v>
      </c>
      <c r="BI39" s="173">
        <v>4.7999999999999996E-3</v>
      </c>
      <c r="BJ39" s="161">
        <f t="shared" ref="BJ39:BJ41" si="90">SQRT(BK39^2+BL39^2)*1000/(1.73*BK$12)</f>
        <v>10.377521477817842</v>
      </c>
      <c r="BK39" s="172">
        <v>0.186</v>
      </c>
      <c r="BL39" s="173">
        <v>4.7999999999999996E-3</v>
      </c>
      <c r="BM39" s="161">
        <f t="shared" ref="BM39:BM41" si="91">SQRT(BN39^2+BO39^2)*1000/(1.73*BN$12)</f>
        <v>11.107975001182318</v>
      </c>
      <c r="BN39" s="172">
        <v>0.19919999999999999</v>
      </c>
      <c r="BO39" s="173">
        <v>4.4000000000000003E-3</v>
      </c>
      <c r="BP39" s="161">
        <f t="shared" ref="BP39:BP41" si="92">SQRT(BQ39^2+BR39^2)*1000/(1.73*BQ$12)</f>
        <v>10.80917694064501</v>
      </c>
      <c r="BQ39" s="172">
        <v>0.19359999999999999</v>
      </c>
      <c r="BR39" s="173">
        <v>5.5999999999999999E-3</v>
      </c>
      <c r="BS39" s="161">
        <f t="shared" ref="BS39:BS41" si="93">SQRT(BT39^2+BU39^2)*1000/(1.73*BT$12)</f>
        <v>10.690721911621834</v>
      </c>
      <c r="BT39" s="172">
        <v>0.19159999999999999</v>
      </c>
      <c r="BU39" s="173">
        <v>3.2000000000000002E-3</v>
      </c>
      <c r="BV39" s="161">
        <f t="shared" ref="BV39:BV41" si="94">SQRT(BW39^2+BX39^2)*1000/(1.73*BW$12)</f>
        <v>10.410676270732433</v>
      </c>
      <c r="BW39" s="172">
        <v>0.18679999999999999</v>
      </c>
      <c r="BX39" s="173">
        <v>2.8E-3</v>
      </c>
      <c r="BY39" s="161">
        <f t="shared" ref="BY39:BY41" si="95">SQRT(BZ39^2+CA39^2)*1000/(1.73*BZ$12)</f>
        <v>11.207690159414669</v>
      </c>
      <c r="BZ39" s="172">
        <v>0.20119999999999999</v>
      </c>
      <c r="CA39" s="173">
        <v>2.8E-3</v>
      </c>
    </row>
    <row r="40" spans="1:79">
      <c r="A40" s="182">
        <v>12</v>
      </c>
      <c r="B40" s="176" t="s">
        <v>110</v>
      </c>
      <c r="C40" s="156"/>
      <c r="D40" s="607"/>
      <c r="E40" s="608"/>
      <c r="F40" s="157"/>
      <c r="G40" s="606"/>
      <c r="H40" s="161">
        <f t="shared" si="48"/>
        <v>19.488659019489578</v>
      </c>
      <c r="I40" s="172">
        <v>0.33679999999999999</v>
      </c>
      <c r="J40" s="173">
        <v>9.8000000000000004E-2</v>
      </c>
      <c r="K40" s="161">
        <f t="shared" si="49"/>
        <v>19.88987445037424</v>
      </c>
      <c r="L40" s="172">
        <v>0.34360000000000002</v>
      </c>
      <c r="M40" s="173">
        <v>0.1004</v>
      </c>
      <c r="N40" s="161">
        <f t="shared" si="50"/>
        <v>18.997653523911431</v>
      </c>
      <c r="O40" s="172">
        <v>0.32640000000000002</v>
      </c>
      <c r="P40" s="173">
        <v>0.1012</v>
      </c>
      <c r="Q40" s="161">
        <f t="shared" si="51"/>
        <v>18.73808566931703</v>
      </c>
      <c r="R40" s="172">
        <v>0.32400000000000001</v>
      </c>
      <c r="S40" s="173">
        <v>9.1999999999999998E-2</v>
      </c>
      <c r="T40" s="161">
        <f t="shared" si="52"/>
        <v>18.939852418291292</v>
      </c>
      <c r="U40" s="172">
        <v>0.32679999999999998</v>
      </c>
      <c r="V40" s="173">
        <v>9.2799999999999994E-2</v>
      </c>
      <c r="W40" s="161">
        <f t="shared" si="53"/>
        <v>20.102177435603522</v>
      </c>
      <c r="X40" s="172">
        <v>0.34560000000000002</v>
      </c>
      <c r="Y40" s="173">
        <v>9.9599999999999994E-2</v>
      </c>
      <c r="Z40" s="161">
        <f t="shared" si="54"/>
        <v>20.748302050143717</v>
      </c>
      <c r="AA40" s="172">
        <v>0.35759999999999997</v>
      </c>
      <c r="AB40" s="173">
        <v>9.6000000000000002E-2</v>
      </c>
      <c r="AC40" s="161">
        <f t="shared" si="55"/>
        <v>21.093063822131874</v>
      </c>
      <c r="AD40" s="172">
        <v>0.3644</v>
      </c>
      <c r="AE40" s="173">
        <v>9.5600000000000004E-2</v>
      </c>
      <c r="AF40" s="161">
        <f t="shared" si="56"/>
        <v>20.384913433725266</v>
      </c>
      <c r="AG40" s="172">
        <v>0.35120000000000001</v>
      </c>
      <c r="AH40" s="173">
        <v>9.5200000000000007E-2</v>
      </c>
      <c r="AI40" s="161">
        <f t="shared" si="57"/>
        <v>19.228458787787417</v>
      </c>
      <c r="AJ40" s="172">
        <v>0.33239999999999997</v>
      </c>
      <c r="AK40" s="173">
        <v>8.5599999999999996E-2</v>
      </c>
      <c r="AL40" s="161">
        <f t="shared" si="58"/>
        <v>19.095864635120776</v>
      </c>
      <c r="AM40" s="172">
        <v>0.33160000000000001</v>
      </c>
      <c r="AN40" s="173">
        <v>7.9600000000000004E-2</v>
      </c>
      <c r="AO40" s="161">
        <f t="shared" si="59"/>
        <v>19.861413656641769</v>
      </c>
      <c r="AP40" s="172">
        <v>0.34439999999999998</v>
      </c>
      <c r="AQ40" s="173">
        <v>8.5599999999999996E-2</v>
      </c>
      <c r="AR40" s="161">
        <f t="shared" si="60"/>
        <v>20.420385735185743</v>
      </c>
      <c r="AS40" s="172">
        <v>0.35439999999999999</v>
      </c>
      <c r="AT40" s="173">
        <v>8.6400000000000005E-2</v>
      </c>
      <c r="AU40" s="161">
        <f t="shared" si="61"/>
        <v>20.431596622374002</v>
      </c>
      <c r="AV40" s="172">
        <v>0.35399999999999998</v>
      </c>
      <c r="AW40" s="173">
        <v>8.72E-2</v>
      </c>
      <c r="AX40" s="161">
        <f t="shared" si="62"/>
        <v>19.302112676404423</v>
      </c>
      <c r="AY40" s="172">
        <v>0.33279999999999998</v>
      </c>
      <c r="AZ40" s="173">
        <v>8.7599999999999997E-2</v>
      </c>
      <c r="BA40" s="161">
        <f t="shared" si="63"/>
        <v>19.113120365813536</v>
      </c>
      <c r="BB40" s="172">
        <v>0.33119999999999999</v>
      </c>
      <c r="BC40" s="173">
        <v>8.1600000000000006E-2</v>
      </c>
      <c r="BD40" s="161">
        <f t="shared" si="64"/>
        <v>18.688058123453775</v>
      </c>
      <c r="BE40" s="172">
        <v>0.32479999999999998</v>
      </c>
      <c r="BF40" s="173">
        <v>7.9200000000000007E-2</v>
      </c>
      <c r="BG40" s="161">
        <f t="shared" si="65"/>
        <v>18.932503906028877</v>
      </c>
      <c r="BH40" s="172">
        <v>0.32919999999999999</v>
      </c>
      <c r="BI40" s="173">
        <v>8.2000000000000003E-2</v>
      </c>
      <c r="BJ40" s="161">
        <f t="shared" si="66"/>
        <v>18.750202898452326</v>
      </c>
      <c r="BK40" s="172">
        <v>0.32640000000000002</v>
      </c>
      <c r="BL40" s="173">
        <v>8.2400000000000001E-2</v>
      </c>
      <c r="BM40" s="161">
        <f t="shared" si="67"/>
        <v>18.710664396182437</v>
      </c>
      <c r="BN40" s="172">
        <v>0.32479999999999998</v>
      </c>
      <c r="BO40" s="173">
        <v>8.5999999999999993E-2</v>
      </c>
      <c r="BP40" s="161">
        <f t="shared" si="68"/>
        <v>18.022646247135118</v>
      </c>
      <c r="BQ40" s="172">
        <v>0.31159999999999999</v>
      </c>
      <c r="BR40" s="173">
        <v>8.5599999999999996E-2</v>
      </c>
      <c r="BS40" s="161">
        <f t="shared" si="69"/>
        <v>18.102572114714921</v>
      </c>
      <c r="BT40" s="172">
        <v>0.31440000000000001</v>
      </c>
      <c r="BU40" s="173">
        <v>8.0399999999999999E-2</v>
      </c>
      <c r="BV40" s="161">
        <f t="shared" si="70"/>
        <v>18.154800313993512</v>
      </c>
      <c r="BW40" s="172">
        <v>0.31559999999999999</v>
      </c>
      <c r="BX40" s="173">
        <v>8.0399999999999999E-2</v>
      </c>
      <c r="BY40" s="161">
        <f t="shared" si="71"/>
        <v>18.739195321779949</v>
      </c>
      <c r="BZ40" s="172">
        <v>0.32479999999999998</v>
      </c>
      <c r="CA40" s="173">
        <v>8.6800000000000002E-2</v>
      </c>
    </row>
    <row r="41" spans="1:79">
      <c r="A41" s="182">
        <v>13</v>
      </c>
      <c r="B41" s="176" t="s">
        <v>75</v>
      </c>
      <c r="C41" s="156"/>
      <c r="D41" s="604"/>
      <c r="E41" s="605"/>
      <c r="F41" s="167"/>
      <c r="G41" s="606"/>
      <c r="H41" s="161">
        <f t="shared" si="72"/>
        <v>6.6582351215910246E-2</v>
      </c>
      <c r="I41" s="172">
        <v>1.1999999999999999E-3</v>
      </c>
      <c r="J41" s="173">
        <v>0</v>
      </c>
      <c r="K41" s="161">
        <f t="shared" si="73"/>
        <v>6.6589893698446298E-2</v>
      </c>
      <c r="L41" s="172">
        <v>1.1999999999999999E-3</v>
      </c>
      <c r="M41" s="173">
        <v>0</v>
      </c>
      <c r="N41" s="161">
        <f t="shared" si="74"/>
        <v>6.6620784562223187E-2</v>
      </c>
      <c r="O41" s="172">
        <v>1.1999999999999999E-3</v>
      </c>
      <c r="P41" s="173">
        <v>0</v>
      </c>
      <c r="Q41" s="161">
        <f t="shared" si="75"/>
        <v>6.6698746540461082E-2</v>
      </c>
      <c r="R41" s="172">
        <v>1.1999999999999999E-3</v>
      </c>
      <c r="S41" s="173">
        <v>0</v>
      </c>
      <c r="T41" s="161">
        <f t="shared" si="76"/>
        <v>6.687365325518152E-2</v>
      </c>
      <c r="U41" s="172">
        <v>1.1999999999999999E-3</v>
      </c>
      <c r="V41" s="173">
        <v>0</v>
      </c>
      <c r="W41" s="161">
        <f t="shared" si="77"/>
        <v>6.687365325518152E-2</v>
      </c>
      <c r="X41" s="172">
        <v>1.1999999999999999E-3</v>
      </c>
      <c r="Y41" s="173">
        <v>0</v>
      </c>
      <c r="Z41" s="161">
        <f t="shared" si="78"/>
        <v>6.7317834321991107E-2</v>
      </c>
      <c r="AA41" s="172">
        <v>1.1999999999999999E-3</v>
      </c>
      <c r="AB41" s="173">
        <v>0</v>
      </c>
      <c r="AC41" s="161">
        <f t="shared" si="79"/>
        <v>6.7221346972275733E-2</v>
      </c>
      <c r="AD41" s="172">
        <v>1.1999999999999999E-3</v>
      </c>
      <c r="AE41" s="173">
        <v>0</v>
      </c>
      <c r="AF41" s="161">
        <f t="shared" si="80"/>
        <v>6.7218806423886224E-2</v>
      </c>
      <c r="AG41" s="172">
        <v>1.1999999999999999E-3</v>
      </c>
      <c r="AH41" s="173">
        <v>0</v>
      </c>
      <c r="AI41" s="161">
        <f t="shared" si="81"/>
        <v>6.7225386188135464E-2</v>
      </c>
      <c r="AJ41" s="172">
        <v>1.1999999999999999E-3</v>
      </c>
      <c r="AK41" s="173">
        <v>0</v>
      </c>
      <c r="AL41" s="161">
        <f t="shared" si="82"/>
        <v>6.7213660773270192E-2</v>
      </c>
      <c r="AM41" s="172">
        <v>1.1999999999999999E-3</v>
      </c>
      <c r="AN41" s="173">
        <v>0</v>
      </c>
      <c r="AO41" s="161">
        <f t="shared" si="83"/>
        <v>6.7177598205713215E-2</v>
      </c>
      <c r="AP41" s="172">
        <v>1.1999999999999999E-3</v>
      </c>
      <c r="AQ41" s="173">
        <v>0</v>
      </c>
      <c r="AR41" s="161">
        <f t="shared" si="84"/>
        <v>6.7190612718868309E-2</v>
      </c>
      <c r="AS41" s="172">
        <v>1.1999999999999999E-3</v>
      </c>
      <c r="AT41" s="173">
        <v>0</v>
      </c>
      <c r="AU41" s="161">
        <f t="shared" si="85"/>
        <v>6.724728457846546E-2</v>
      </c>
      <c r="AV41" s="172">
        <v>1.1999999999999999E-3</v>
      </c>
      <c r="AW41" s="173">
        <v>0</v>
      </c>
      <c r="AX41" s="161">
        <f t="shared" si="86"/>
        <v>6.7381789599688158E-2</v>
      </c>
      <c r="AY41" s="172">
        <v>1.1999999999999999E-3</v>
      </c>
      <c r="AZ41" s="173">
        <v>0</v>
      </c>
      <c r="BA41" s="161">
        <f t="shared" si="87"/>
        <v>6.7312934787918749E-2</v>
      </c>
      <c r="BB41" s="172">
        <v>1.1999999999999999E-3</v>
      </c>
      <c r="BC41" s="173">
        <v>0</v>
      </c>
      <c r="BD41" s="161">
        <f t="shared" si="88"/>
        <v>6.7152884515500069E-2</v>
      </c>
      <c r="BE41" s="172">
        <v>1.1999999999999999E-3</v>
      </c>
      <c r="BF41" s="173">
        <v>0</v>
      </c>
      <c r="BG41" s="161">
        <f t="shared" si="89"/>
        <v>6.7070485390332391E-2</v>
      </c>
      <c r="BH41" s="172">
        <v>1.1999999999999999E-3</v>
      </c>
      <c r="BI41" s="173">
        <v>0</v>
      </c>
      <c r="BJ41" s="161">
        <f t="shared" si="90"/>
        <v>6.6929468571486031E-2</v>
      </c>
      <c r="BK41" s="172">
        <v>1.1999999999999999E-3</v>
      </c>
      <c r="BL41" s="173">
        <v>0</v>
      </c>
      <c r="BM41" s="161">
        <f t="shared" si="91"/>
        <v>6.6899194142342244E-2</v>
      </c>
      <c r="BN41" s="172">
        <v>1.1999999999999999E-3</v>
      </c>
      <c r="BO41" s="173">
        <v>0</v>
      </c>
      <c r="BP41" s="161">
        <f t="shared" si="92"/>
        <v>6.6971019441006058E-2</v>
      </c>
      <c r="BQ41" s="172">
        <v>1.1999999999999999E-3</v>
      </c>
      <c r="BR41" s="173">
        <v>0</v>
      </c>
      <c r="BS41" s="161">
        <f t="shared" si="93"/>
        <v>6.6947168234925469E-2</v>
      </c>
      <c r="BT41" s="172">
        <v>1.1999999999999999E-3</v>
      </c>
      <c r="BU41" s="173">
        <v>0</v>
      </c>
      <c r="BV41" s="161">
        <f t="shared" si="94"/>
        <v>6.6870494248683326E-2</v>
      </c>
      <c r="BW41" s="172">
        <v>1.1999999999999999E-3</v>
      </c>
      <c r="BX41" s="173">
        <v>0</v>
      </c>
      <c r="BY41" s="161">
        <f t="shared" si="95"/>
        <v>6.6838598564358143E-2</v>
      </c>
      <c r="BZ41" s="172">
        <v>1.1999999999999999E-3</v>
      </c>
      <c r="CA41" s="173">
        <v>0</v>
      </c>
    </row>
    <row r="42" spans="1:79" ht="13.8" thickBot="1">
      <c r="A42" s="182">
        <v>14</v>
      </c>
      <c r="B42" s="176" t="s">
        <v>76</v>
      </c>
      <c r="C42" s="156"/>
      <c r="D42" s="607"/>
      <c r="E42" s="608"/>
      <c r="F42" s="157"/>
      <c r="G42" s="606"/>
      <c r="H42" s="161">
        <f t="shared" si="48"/>
        <v>6.667194856659199E-2</v>
      </c>
      <c r="I42" s="172">
        <v>1.1999999999999999E-3</v>
      </c>
      <c r="J42" s="173">
        <v>0</v>
      </c>
      <c r="K42" s="161">
        <f t="shared" si="49"/>
        <v>6.6675922025487375E-2</v>
      </c>
      <c r="L42" s="172">
        <v>1.1999999999999999E-3</v>
      </c>
      <c r="M42" s="173">
        <v>0</v>
      </c>
      <c r="N42" s="161">
        <f t="shared" si="50"/>
        <v>6.6711383677764663E-2</v>
      </c>
      <c r="O42" s="172">
        <v>1.1999999999999999E-3</v>
      </c>
      <c r="P42" s="173">
        <v>0</v>
      </c>
      <c r="Q42" s="161">
        <f t="shared" si="51"/>
        <v>6.6761080557686231E-2</v>
      </c>
      <c r="R42" s="172">
        <v>1.1999999999999999E-3</v>
      </c>
      <c r="S42" s="173">
        <v>0</v>
      </c>
      <c r="T42" s="161">
        <f t="shared" si="52"/>
        <v>6.690151700862354E-2</v>
      </c>
      <c r="U42" s="172">
        <v>1.1999999999999999E-3</v>
      </c>
      <c r="V42" s="173">
        <v>0</v>
      </c>
      <c r="W42" s="161">
        <f t="shared" si="53"/>
        <v>6.7069512614626764E-2</v>
      </c>
      <c r="X42" s="172">
        <v>1.1999999999999999E-3</v>
      </c>
      <c r="Y42" s="173">
        <v>0</v>
      </c>
      <c r="Z42" s="161">
        <f t="shared" si="54"/>
        <v>6.7244220552570635E-2</v>
      </c>
      <c r="AA42" s="172">
        <v>1.1999999999999999E-3</v>
      </c>
      <c r="AB42" s="173">
        <v>0</v>
      </c>
      <c r="AC42" s="161">
        <f t="shared" si="55"/>
        <v>6.7187553855023632E-2</v>
      </c>
      <c r="AD42" s="172">
        <v>1.1999999999999999E-3</v>
      </c>
      <c r="AE42" s="173">
        <v>0</v>
      </c>
      <c r="AF42" s="161">
        <f t="shared" si="56"/>
        <v>6.7226233182055242E-2</v>
      </c>
      <c r="AG42" s="172">
        <v>1.1999999999999999E-3</v>
      </c>
      <c r="AH42" s="173">
        <v>0</v>
      </c>
      <c r="AI42" s="161">
        <f t="shared" si="57"/>
        <v>6.7223561966026787E-2</v>
      </c>
      <c r="AJ42" s="172">
        <v>1.1999999999999999E-3</v>
      </c>
      <c r="AK42" s="173">
        <v>0</v>
      </c>
      <c r="AL42" s="161">
        <f t="shared" si="58"/>
        <v>6.7195559556155179E-2</v>
      </c>
      <c r="AM42" s="172">
        <v>1.1999999999999999E-3</v>
      </c>
      <c r="AN42" s="173">
        <v>0</v>
      </c>
      <c r="AO42" s="161">
        <f t="shared" si="59"/>
        <v>6.7160166660416104E-2</v>
      </c>
      <c r="AP42" s="172">
        <v>1.1999999999999999E-3</v>
      </c>
      <c r="AQ42" s="173">
        <v>0</v>
      </c>
      <c r="AR42" s="161">
        <f t="shared" si="60"/>
        <v>6.7176036802929162E-2</v>
      </c>
      <c r="AS42" s="172">
        <v>1.1999999999999999E-3</v>
      </c>
      <c r="AT42" s="173">
        <v>0</v>
      </c>
      <c r="AU42" s="161">
        <f t="shared" si="61"/>
        <v>6.7249436082655781E-2</v>
      </c>
      <c r="AV42" s="172">
        <v>1.1999999999999999E-3</v>
      </c>
      <c r="AW42" s="173">
        <v>0</v>
      </c>
      <c r="AX42" s="161">
        <f t="shared" si="62"/>
        <v>6.7306337875505287E-2</v>
      </c>
      <c r="AY42" s="172">
        <v>1.1999999999999999E-3</v>
      </c>
      <c r="AZ42" s="173">
        <v>0</v>
      </c>
      <c r="BA42" s="161">
        <f t="shared" si="63"/>
        <v>6.7239722807604707E-2</v>
      </c>
      <c r="BB42" s="172">
        <v>1.1999999999999999E-3</v>
      </c>
      <c r="BC42" s="173">
        <v>0</v>
      </c>
      <c r="BD42" s="161">
        <f t="shared" si="64"/>
        <v>6.7079111902744001E-2</v>
      </c>
      <c r="BE42" s="172">
        <v>1.1999999999999999E-3</v>
      </c>
      <c r="BF42" s="173">
        <v>0</v>
      </c>
      <c r="BG42" s="161">
        <f t="shared" si="65"/>
        <v>6.6966558167635151E-2</v>
      </c>
      <c r="BH42" s="172">
        <v>1.1999999999999999E-3</v>
      </c>
      <c r="BI42" s="173">
        <v>0</v>
      </c>
      <c r="BJ42" s="161">
        <f t="shared" si="66"/>
        <v>6.6837632503448138E-2</v>
      </c>
      <c r="BK42" s="172">
        <v>1.1999999999999999E-3</v>
      </c>
      <c r="BL42" s="173">
        <v>0</v>
      </c>
      <c r="BM42" s="161">
        <f t="shared" si="67"/>
        <v>6.6825269389784892E-2</v>
      </c>
      <c r="BN42" s="172">
        <v>1.1999999999999999E-3</v>
      </c>
      <c r="BO42" s="173">
        <v>0</v>
      </c>
      <c r="BP42" s="161">
        <f t="shared" si="68"/>
        <v>6.6927402067823605E-2</v>
      </c>
      <c r="BQ42" s="172">
        <v>1.1999999999999999E-3</v>
      </c>
      <c r="BR42" s="173">
        <v>0</v>
      </c>
      <c r="BS42" s="161">
        <f t="shared" si="69"/>
        <v>6.6939673804196784E-2</v>
      </c>
      <c r="BT42" s="172">
        <v>1.1999999999999999E-3</v>
      </c>
      <c r="BU42" s="173">
        <v>0</v>
      </c>
      <c r="BV42" s="161">
        <f t="shared" si="70"/>
        <v>6.6893129640780549E-2</v>
      </c>
      <c r="BW42" s="172">
        <v>1.1999999999999999E-3</v>
      </c>
      <c r="BX42" s="173">
        <v>0</v>
      </c>
      <c r="BY42" s="161">
        <f t="shared" si="71"/>
        <v>6.6886227769533096E-2</v>
      </c>
      <c r="BZ42" s="172">
        <v>1.1999999999999999E-3</v>
      </c>
      <c r="CA42" s="173">
        <v>0</v>
      </c>
    </row>
    <row r="43" spans="1:79">
      <c r="A43" s="187" t="s">
        <v>50</v>
      </c>
      <c r="B43" s="188"/>
      <c r="C43" s="189"/>
      <c r="D43" s="190"/>
      <c r="E43" s="191"/>
      <c r="F43" s="190"/>
      <c r="G43" s="192"/>
      <c r="H43" s="193">
        <f>H29+H30+H31+H32+H33+H39+H41</f>
        <v>311.57186379349145</v>
      </c>
      <c r="I43" s="194">
        <f>I29+I30+I31+I32+I33+I39+I41</f>
        <v>5.5682000000000009</v>
      </c>
      <c r="J43" s="195">
        <f>J29+J30+J31+J32+J33+J39+J41</f>
        <v>0.58119999999999994</v>
      </c>
      <c r="K43" s="193">
        <f t="shared" ref="K43:BV43" si="96">K29+K30+K31+K32+K33+K39+K41</f>
        <v>312.949816452199</v>
      </c>
      <c r="L43" s="194">
        <f t="shared" si="96"/>
        <v>5.5938000000000008</v>
      </c>
      <c r="M43" s="195">
        <f t="shared" si="96"/>
        <v>0.57520000000000004</v>
      </c>
      <c r="N43" s="193">
        <f t="shared" si="96"/>
        <v>313.11797952157934</v>
      </c>
      <c r="O43" s="194">
        <f t="shared" si="96"/>
        <v>5.5958000000000006</v>
      </c>
      <c r="P43" s="195">
        <f t="shared" si="96"/>
        <v>0.55920000000000003</v>
      </c>
      <c r="Q43" s="193">
        <f t="shared" si="96"/>
        <v>321.99834160013262</v>
      </c>
      <c r="R43" s="194">
        <f t="shared" si="96"/>
        <v>5.7465999999999999</v>
      </c>
      <c r="S43" s="195">
        <f t="shared" si="96"/>
        <v>0.58560000000000001</v>
      </c>
      <c r="T43" s="193">
        <f t="shared" si="96"/>
        <v>360.3287678140847</v>
      </c>
      <c r="U43" s="194">
        <f t="shared" si="96"/>
        <v>6.4093999999999998</v>
      </c>
      <c r="V43" s="195">
        <f t="shared" si="96"/>
        <v>0.64119999999999999</v>
      </c>
      <c r="W43" s="193">
        <f t="shared" si="96"/>
        <v>408.4944648091917</v>
      </c>
      <c r="X43" s="194">
        <f t="shared" si="96"/>
        <v>7.2489999999999997</v>
      </c>
      <c r="Y43" s="195">
        <f t="shared" si="96"/>
        <v>0.82000000000000006</v>
      </c>
      <c r="Z43" s="193">
        <f t="shared" si="96"/>
        <v>453.36019847206535</v>
      </c>
      <c r="AA43" s="194">
        <f t="shared" si="96"/>
        <v>7.9901999999999989</v>
      </c>
      <c r="AB43" s="195">
        <f t="shared" si="96"/>
        <v>0.93800000000000006</v>
      </c>
      <c r="AC43" s="193">
        <f t="shared" si="96"/>
        <v>463.11723424333161</v>
      </c>
      <c r="AD43" s="194">
        <f t="shared" si="96"/>
        <v>8.1738</v>
      </c>
      <c r="AE43" s="195">
        <f t="shared" si="96"/>
        <v>0.98020000000000007</v>
      </c>
      <c r="AF43" s="193">
        <f t="shared" si="96"/>
        <v>461.16983551521207</v>
      </c>
      <c r="AG43" s="194">
        <f t="shared" si="96"/>
        <v>8.1420000000000012</v>
      </c>
      <c r="AH43" s="195">
        <f t="shared" si="96"/>
        <v>0.9413999999999999</v>
      </c>
      <c r="AI43" s="193">
        <f t="shared" si="96"/>
        <v>461.13378118739939</v>
      </c>
      <c r="AJ43" s="194">
        <f t="shared" si="96"/>
        <v>8.1430000000000007</v>
      </c>
      <c r="AK43" s="195">
        <f t="shared" si="96"/>
        <v>0.93959999999999999</v>
      </c>
      <c r="AL43" s="193">
        <f t="shared" si="96"/>
        <v>468.30749261492417</v>
      </c>
      <c r="AM43" s="194">
        <f t="shared" si="96"/>
        <v>8.2756000000000007</v>
      </c>
      <c r="AN43" s="195">
        <f t="shared" si="96"/>
        <v>0.93079999999999996</v>
      </c>
      <c r="AO43" s="193">
        <f t="shared" si="96"/>
        <v>462.25424140526741</v>
      </c>
      <c r="AP43" s="194">
        <f t="shared" si="96"/>
        <v>8.1734000000000009</v>
      </c>
      <c r="AQ43" s="195">
        <f t="shared" si="96"/>
        <v>0.91080000000000005</v>
      </c>
      <c r="AR43" s="193">
        <f t="shared" si="96"/>
        <v>463.89556612568583</v>
      </c>
      <c r="AS43" s="194">
        <f t="shared" si="96"/>
        <v>8.2036000000000016</v>
      </c>
      <c r="AT43" s="195">
        <f t="shared" si="96"/>
        <v>0.9254</v>
      </c>
      <c r="AU43" s="193">
        <f t="shared" si="96"/>
        <v>470.53908178814572</v>
      </c>
      <c r="AV43" s="194">
        <f t="shared" si="96"/>
        <v>8.3168000000000024</v>
      </c>
      <c r="AW43" s="195">
        <f t="shared" si="96"/>
        <v>0.91780000000000006</v>
      </c>
      <c r="AX43" s="193">
        <f t="shared" si="96"/>
        <v>493.70167539123958</v>
      </c>
      <c r="AY43" s="194">
        <f t="shared" si="96"/>
        <v>8.7042000000000002</v>
      </c>
      <c r="AZ43" s="195">
        <f t="shared" si="96"/>
        <v>0.98980000000000001</v>
      </c>
      <c r="BA43" s="193">
        <f t="shared" si="96"/>
        <v>488.26447205238691</v>
      </c>
      <c r="BB43" s="194">
        <f t="shared" si="96"/>
        <v>8.6176000000000013</v>
      </c>
      <c r="BC43" s="195">
        <f t="shared" si="96"/>
        <v>0.94020000000000004</v>
      </c>
      <c r="BD43" s="193">
        <f t="shared" si="96"/>
        <v>480.97820910291216</v>
      </c>
      <c r="BE43" s="194">
        <f t="shared" si="96"/>
        <v>8.5084</v>
      </c>
      <c r="BF43" s="195">
        <f t="shared" si="96"/>
        <v>0.90780000000000005</v>
      </c>
      <c r="BG43" s="193">
        <f t="shared" si="96"/>
        <v>470.36157775723723</v>
      </c>
      <c r="BH43" s="194">
        <f t="shared" si="96"/>
        <v>8.3312000000000026</v>
      </c>
      <c r="BI43" s="195">
        <f t="shared" si="96"/>
        <v>0.86120000000000008</v>
      </c>
      <c r="BJ43" s="193">
        <f t="shared" si="96"/>
        <v>450.89746008676065</v>
      </c>
      <c r="BK43" s="194">
        <f t="shared" si="96"/>
        <v>8.0074000000000005</v>
      </c>
      <c r="BL43" s="195">
        <f t="shared" si="96"/>
        <v>0.7844000000000001</v>
      </c>
      <c r="BM43" s="193">
        <f t="shared" si="96"/>
        <v>437.30628242903219</v>
      </c>
      <c r="BN43" s="194">
        <f t="shared" si="96"/>
        <v>7.7754000000000003</v>
      </c>
      <c r="BO43" s="195">
        <f t="shared" si="96"/>
        <v>0.74</v>
      </c>
      <c r="BP43" s="193">
        <f t="shared" si="96"/>
        <v>411.97852205924329</v>
      </c>
      <c r="BQ43" s="194">
        <f t="shared" si="96"/>
        <v>7.3277999999999999</v>
      </c>
      <c r="BR43" s="195">
        <f t="shared" si="96"/>
        <v>0.67720000000000002</v>
      </c>
      <c r="BS43" s="193">
        <f t="shared" si="96"/>
        <v>383.46737101377516</v>
      </c>
      <c r="BT43" s="194">
        <f t="shared" si="96"/>
        <v>6.827</v>
      </c>
      <c r="BU43" s="195">
        <f t="shared" si="96"/>
        <v>0.62480000000000002</v>
      </c>
      <c r="BV43" s="193">
        <f t="shared" si="96"/>
        <v>361.4502630209609</v>
      </c>
      <c r="BW43" s="194">
        <f t="shared" ref="BW43:CA43" si="97">BW29+BW30+BW31+BW32+BW33+BW39+BW41</f>
        <v>6.4415999999999993</v>
      </c>
      <c r="BX43" s="195">
        <f t="shared" si="97"/>
        <v>0.59799999999999998</v>
      </c>
      <c r="BY43" s="193">
        <f t="shared" si="97"/>
        <v>350.05590281182162</v>
      </c>
      <c r="BZ43" s="194">
        <f t="shared" si="97"/>
        <v>6.2416</v>
      </c>
      <c r="CA43" s="195">
        <f t="shared" si="97"/>
        <v>0.58199999999999996</v>
      </c>
    </row>
    <row r="44" spans="1:79" ht="13.8" thickBot="1">
      <c r="A44" s="198" t="s">
        <v>51</v>
      </c>
      <c r="B44" s="199"/>
      <c r="C44" s="200"/>
      <c r="D44" s="201"/>
      <c r="E44" s="202"/>
      <c r="F44" s="203"/>
      <c r="G44" s="204"/>
      <c r="H44" s="205">
        <f>H42+H40+H38+H37+H36+H35+H34</f>
        <v>220.15966166964307</v>
      </c>
      <c r="I44" s="206">
        <f>I42+I40+I38+I37+I36+I35+I34</f>
        <v>3.9167999999999998</v>
      </c>
      <c r="J44" s="207">
        <f>J42+J40+J38+J37+J36+J35+J34</f>
        <v>0.35040000000000004</v>
      </c>
      <c r="K44" s="205">
        <f t="shared" ref="K44:BV44" si="98">K42+K40+K38+K37+K36+K35+K34</f>
        <v>219.44872545533372</v>
      </c>
      <c r="L44" s="206">
        <f t="shared" si="98"/>
        <v>3.903</v>
      </c>
      <c r="M44" s="207">
        <f t="shared" si="98"/>
        <v>0.35320000000000001</v>
      </c>
      <c r="N44" s="205">
        <f t="shared" si="98"/>
        <v>219.88248954989194</v>
      </c>
      <c r="O44" s="206">
        <f t="shared" si="98"/>
        <v>3.9085999999999999</v>
      </c>
      <c r="P44" s="207">
        <f t="shared" si="98"/>
        <v>0.35119999999999996</v>
      </c>
      <c r="Q44" s="205">
        <f t="shared" si="98"/>
        <v>225.10986413280469</v>
      </c>
      <c r="R44" s="206">
        <f t="shared" si="98"/>
        <v>4.0058000000000007</v>
      </c>
      <c r="S44" s="207">
        <f t="shared" si="98"/>
        <v>0.33200000000000002</v>
      </c>
      <c r="T44" s="205">
        <f t="shared" si="98"/>
        <v>246.00583509874895</v>
      </c>
      <c r="U44" s="206">
        <f t="shared" si="98"/>
        <v>4.3724000000000007</v>
      </c>
      <c r="V44" s="207">
        <f t="shared" si="98"/>
        <v>0.3468</v>
      </c>
      <c r="W44" s="205">
        <f t="shared" si="98"/>
        <v>280.12555504108093</v>
      </c>
      <c r="X44" s="206">
        <f t="shared" si="98"/>
        <v>4.9648000000000003</v>
      </c>
      <c r="Y44" s="207">
        <f t="shared" si="98"/>
        <v>0.37079999999999996</v>
      </c>
      <c r="Z44" s="205">
        <f t="shared" si="98"/>
        <v>316.18258001666345</v>
      </c>
      <c r="AA44" s="206">
        <f t="shared" si="98"/>
        <v>5.5855999999999995</v>
      </c>
      <c r="AB44" s="207">
        <f t="shared" si="98"/>
        <v>0.50160000000000005</v>
      </c>
      <c r="AC44" s="205">
        <f t="shared" si="98"/>
        <v>327.9855245546463</v>
      </c>
      <c r="AD44" s="206">
        <f t="shared" si="98"/>
        <v>5.7943999999999996</v>
      </c>
      <c r="AE44" s="207">
        <f t="shared" si="98"/>
        <v>0.63759999999999994</v>
      </c>
      <c r="AF44" s="205">
        <f t="shared" si="98"/>
        <v>333.95686196421752</v>
      </c>
      <c r="AG44" s="206">
        <f t="shared" si="98"/>
        <v>5.8956</v>
      </c>
      <c r="AH44" s="207">
        <f t="shared" si="98"/>
        <v>0.67320000000000002</v>
      </c>
      <c r="AI44" s="205">
        <f t="shared" si="98"/>
        <v>332.85615832391045</v>
      </c>
      <c r="AJ44" s="206">
        <f t="shared" si="98"/>
        <v>5.8708</v>
      </c>
      <c r="AK44" s="207">
        <f t="shared" si="98"/>
        <v>0.76160000000000005</v>
      </c>
      <c r="AL44" s="205">
        <f t="shared" si="98"/>
        <v>328.46521451303971</v>
      </c>
      <c r="AM44" s="206">
        <f t="shared" si="98"/>
        <v>5.8</v>
      </c>
      <c r="AN44" s="207">
        <f t="shared" si="98"/>
        <v>0.72439999999999993</v>
      </c>
      <c r="AO44" s="205">
        <f t="shared" si="98"/>
        <v>328.85339578791195</v>
      </c>
      <c r="AP44" s="206">
        <f t="shared" si="98"/>
        <v>5.8116000000000003</v>
      </c>
      <c r="AQ44" s="207">
        <f t="shared" si="98"/>
        <v>0.72519999999999996</v>
      </c>
      <c r="AR44" s="205">
        <f t="shared" si="98"/>
        <v>333.6036490733037</v>
      </c>
      <c r="AS44" s="206">
        <f t="shared" si="98"/>
        <v>5.8925999999999998</v>
      </c>
      <c r="AT44" s="207">
        <f t="shared" si="98"/>
        <v>0.73639999999999994</v>
      </c>
      <c r="AU44" s="205">
        <f t="shared" si="98"/>
        <v>340.904422886139</v>
      </c>
      <c r="AV44" s="206">
        <f t="shared" si="98"/>
        <v>6.0091999999999999</v>
      </c>
      <c r="AW44" s="207">
        <f t="shared" si="98"/>
        <v>0.7984</v>
      </c>
      <c r="AX44" s="205">
        <f t="shared" si="98"/>
        <v>343.74704956705949</v>
      </c>
      <c r="AY44" s="206">
        <f t="shared" si="98"/>
        <v>6.0536000000000003</v>
      </c>
      <c r="AZ44" s="207">
        <f t="shared" si="98"/>
        <v>0.80959999999999999</v>
      </c>
      <c r="BA44" s="205">
        <f t="shared" si="98"/>
        <v>340.95838110342072</v>
      </c>
      <c r="BB44" s="206">
        <f t="shared" si="98"/>
        <v>6.0141999999999998</v>
      </c>
      <c r="BC44" s="207">
        <f t="shared" si="98"/>
        <v>0.77400000000000002</v>
      </c>
      <c r="BD44" s="205">
        <f t="shared" si="98"/>
        <v>330.48406637902451</v>
      </c>
      <c r="BE44" s="206">
        <f t="shared" si="98"/>
        <v>5.8507999999999996</v>
      </c>
      <c r="BF44" s="207">
        <f t="shared" si="98"/>
        <v>0.66559999999999997</v>
      </c>
      <c r="BG44" s="205">
        <f t="shared" si="98"/>
        <v>314.58568902105276</v>
      </c>
      <c r="BH44" s="206">
        <f t="shared" si="98"/>
        <v>5.5874000000000006</v>
      </c>
      <c r="BI44" s="207">
        <f t="shared" si="98"/>
        <v>0.44240000000000002</v>
      </c>
      <c r="BJ44" s="205">
        <f t="shared" si="98"/>
        <v>298.18374408577495</v>
      </c>
      <c r="BK44" s="206">
        <f t="shared" si="98"/>
        <v>5.3057999999999996</v>
      </c>
      <c r="BL44" s="207">
        <f t="shared" si="98"/>
        <v>0.37920000000000004</v>
      </c>
      <c r="BM44" s="205">
        <f t="shared" si="98"/>
        <v>286.52743819907414</v>
      </c>
      <c r="BN44" s="206">
        <f t="shared" si="98"/>
        <v>5.0996000000000006</v>
      </c>
      <c r="BO44" s="207">
        <f t="shared" si="98"/>
        <v>0.36680000000000001</v>
      </c>
      <c r="BP44" s="205">
        <f t="shared" si="98"/>
        <v>271.71023601834429</v>
      </c>
      <c r="BQ44" s="206">
        <f t="shared" si="98"/>
        <v>4.8295999999999992</v>
      </c>
      <c r="BR44" s="207">
        <f t="shared" si="98"/>
        <v>0.34599999999999997</v>
      </c>
      <c r="BS44" s="205">
        <f t="shared" si="98"/>
        <v>255.71193153907109</v>
      </c>
      <c r="BT44" s="206">
        <f t="shared" si="98"/>
        <v>4.5469999999999997</v>
      </c>
      <c r="BU44" s="207">
        <f t="shared" si="98"/>
        <v>0.3216</v>
      </c>
      <c r="BV44" s="205">
        <f t="shared" si="98"/>
        <v>244.03321569803089</v>
      </c>
      <c r="BW44" s="206">
        <f t="shared" ref="BW44:CA44" si="99">BW42+BW40+BW38+BW37+BW36+BW35+BW34</f>
        <v>4.3428000000000004</v>
      </c>
      <c r="BX44" s="207">
        <f t="shared" si="99"/>
        <v>0.30519999999999997</v>
      </c>
      <c r="BY44" s="205">
        <f t="shared" si="99"/>
        <v>237.7990106764999</v>
      </c>
      <c r="BZ44" s="206">
        <f t="shared" si="99"/>
        <v>4.2294</v>
      </c>
      <c r="CA44" s="207">
        <f t="shared" si="99"/>
        <v>0.31479999999999997</v>
      </c>
    </row>
    <row r="45" spans="1:79" ht="13.8" thickBot="1">
      <c r="A45" s="208" t="s">
        <v>52</v>
      </c>
      <c r="B45" s="98"/>
      <c r="C45" s="209"/>
      <c r="D45" s="210"/>
      <c r="E45" s="211"/>
      <c r="F45" s="210"/>
      <c r="G45" s="212"/>
      <c r="H45" s="213">
        <f>H43+H44</f>
        <v>531.73152546313452</v>
      </c>
      <c r="I45" s="214">
        <f t="shared" ref="I45:K45" si="100">I43+I44</f>
        <v>9.4850000000000012</v>
      </c>
      <c r="J45" s="215">
        <f t="shared" si="100"/>
        <v>0.93159999999999998</v>
      </c>
      <c r="K45" s="213">
        <f t="shared" si="100"/>
        <v>532.39854190753272</v>
      </c>
      <c r="L45" s="214">
        <f t="shared" ref="L45" si="101">L43+L44</f>
        <v>9.4968000000000004</v>
      </c>
      <c r="M45" s="215">
        <f t="shared" ref="M45:N45" si="102">M43+M44</f>
        <v>0.92840000000000011</v>
      </c>
      <c r="N45" s="213">
        <f t="shared" si="102"/>
        <v>533.00046907147134</v>
      </c>
      <c r="O45" s="214">
        <f t="shared" ref="O45" si="103">O43+O44</f>
        <v>9.5044000000000004</v>
      </c>
      <c r="P45" s="215">
        <f t="shared" ref="P45:Q45" si="104">P43+P44</f>
        <v>0.91039999999999999</v>
      </c>
      <c r="Q45" s="213">
        <f t="shared" si="104"/>
        <v>547.10820573293734</v>
      </c>
      <c r="R45" s="214">
        <f t="shared" ref="R45" si="105">R43+R44</f>
        <v>9.7524000000000015</v>
      </c>
      <c r="S45" s="215">
        <f t="shared" ref="S45:T45" si="106">S43+S44</f>
        <v>0.91759999999999997</v>
      </c>
      <c r="T45" s="213">
        <f t="shared" si="106"/>
        <v>606.33460291283359</v>
      </c>
      <c r="U45" s="214">
        <f t="shared" ref="U45" si="107">U43+U44</f>
        <v>10.7818</v>
      </c>
      <c r="V45" s="215">
        <f t="shared" ref="V45:W45" si="108">V43+V44</f>
        <v>0.98799999999999999</v>
      </c>
      <c r="W45" s="213">
        <f t="shared" si="108"/>
        <v>688.62001985027268</v>
      </c>
      <c r="X45" s="214">
        <f t="shared" ref="X45" si="109">X43+X44</f>
        <v>12.213799999999999</v>
      </c>
      <c r="Y45" s="215">
        <f t="shared" ref="Y45:Z45" si="110">Y43+Y44</f>
        <v>1.1908000000000001</v>
      </c>
      <c r="Z45" s="213">
        <f t="shared" si="110"/>
        <v>769.5427784887288</v>
      </c>
      <c r="AA45" s="214">
        <f t="shared" ref="AA45" si="111">AA43+AA44</f>
        <v>13.575799999999997</v>
      </c>
      <c r="AB45" s="215">
        <f t="shared" ref="AB45:AC45" si="112">AB43+AB44</f>
        <v>1.4396</v>
      </c>
      <c r="AC45" s="213">
        <f t="shared" si="112"/>
        <v>791.10275879797791</v>
      </c>
      <c r="AD45" s="214">
        <f t="shared" ref="AD45" si="113">AD43+AD44</f>
        <v>13.9682</v>
      </c>
      <c r="AE45" s="215">
        <f t="shared" ref="AE45:AF45" si="114">AE43+AE44</f>
        <v>1.6177999999999999</v>
      </c>
      <c r="AF45" s="213">
        <f t="shared" si="114"/>
        <v>795.12669747942959</v>
      </c>
      <c r="AG45" s="214">
        <f t="shared" ref="AG45" si="115">AG43+AG44</f>
        <v>14.037600000000001</v>
      </c>
      <c r="AH45" s="215">
        <f t="shared" ref="AH45:AI45" si="116">AH43+AH44</f>
        <v>1.6145999999999998</v>
      </c>
      <c r="AI45" s="213">
        <f t="shared" si="116"/>
        <v>793.98993951130979</v>
      </c>
      <c r="AJ45" s="214">
        <f t="shared" ref="AJ45" si="117">AJ43+AJ44</f>
        <v>14.0138</v>
      </c>
      <c r="AK45" s="215">
        <f t="shared" ref="AK45:AL45" si="118">AK43+AK44</f>
        <v>1.7012</v>
      </c>
      <c r="AL45" s="213">
        <f t="shared" si="118"/>
        <v>796.77270712796394</v>
      </c>
      <c r="AM45" s="214">
        <f t="shared" ref="AM45" si="119">AM43+AM44</f>
        <v>14.075600000000001</v>
      </c>
      <c r="AN45" s="215">
        <f t="shared" ref="AN45:AO45" si="120">AN43+AN44</f>
        <v>1.6551999999999998</v>
      </c>
      <c r="AO45" s="213">
        <f t="shared" si="120"/>
        <v>791.10763719317936</v>
      </c>
      <c r="AP45" s="214">
        <f t="shared" ref="AP45" si="121">AP43+AP44</f>
        <v>13.985000000000001</v>
      </c>
      <c r="AQ45" s="215">
        <f t="shared" ref="AQ45:AR45" si="122">AQ43+AQ44</f>
        <v>1.6360000000000001</v>
      </c>
      <c r="AR45" s="213">
        <f t="shared" si="122"/>
        <v>797.49921519898953</v>
      </c>
      <c r="AS45" s="214">
        <f t="shared" ref="AS45" si="123">AS43+AS44</f>
        <v>14.096200000000001</v>
      </c>
      <c r="AT45" s="215">
        <f t="shared" ref="AT45:AU45" si="124">AT43+AT44</f>
        <v>1.6617999999999999</v>
      </c>
      <c r="AU45" s="213">
        <f t="shared" si="124"/>
        <v>811.44350467428467</v>
      </c>
      <c r="AV45" s="214">
        <f t="shared" ref="AV45" si="125">AV43+AV44</f>
        <v>14.326000000000002</v>
      </c>
      <c r="AW45" s="215">
        <f t="shared" ref="AW45:AX45" si="126">AW43+AW44</f>
        <v>1.7162000000000002</v>
      </c>
      <c r="AX45" s="213">
        <f t="shared" si="126"/>
        <v>837.44872495829907</v>
      </c>
      <c r="AY45" s="214">
        <f t="shared" ref="AY45" si="127">AY43+AY44</f>
        <v>14.7578</v>
      </c>
      <c r="AZ45" s="215">
        <f t="shared" ref="AZ45:BA45" si="128">AZ43+AZ44</f>
        <v>1.7993999999999999</v>
      </c>
      <c r="BA45" s="213">
        <f t="shared" si="128"/>
        <v>829.22285315580757</v>
      </c>
      <c r="BB45" s="214">
        <f t="shared" ref="BB45" si="129">BB43+BB44</f>
        <v>14.631800000000002</v>
      </c>
      <c r="BC45" s="215">
        <f t="shared" ref="BC45:BD45" si="130">BC43+BC44</f>
        <v>1.7141999999999999</v>
      </c>
      <c r="BD45" s="213">
        <f t="shared" si="130"/>
        <v>811.46227548193667</v>
      </c>
      <c r="BE45" s="214">
        <f t="shared" ref="BE45" si="131">BE43+BE44</f>
        <v>14.3592</v>
      </c>
      <c r="BF45" s="215">
        <f t="shared" ref="BF45:BG45" si="132">BF43+BF44</f>
        <v>1.5733999999999999</v>
      </c>
      <c r="BG45" s="213">
        <f t="shared" si="132"/>
        <v>784.94726677828999</v>
      </c>
      <c r="BH45" s="214">
        <f t="shared" ref="BH45" si="133">BH43+BH44</f>
        <v>13.918600000000003</v>
      </c>
      <c r="BI45" s="215">
        <f t="shared" ref="BI45:BJ45" si="134">BI43+BI44</f>
        <v>1.3036000000000001</v>
      </c>
      <c r="BJ45" s="213">
        <f t="shared" si="134"/>
        <v>749.08120417253554</v>
      </c>
      <c r="BK45" s="214">
        <f t="shared" ref="BK45" si="135">BK43+BK44</f>
        <v>13.3132</v>
      </c>
      <c r="BL45" s="215">
        <f t="shared" ref="BL45:BM45" si="136">BL43+BL44</f>
        <v>1.1636000000000002</v>
      </c>
      <c r="BM45" s="213">
        <f t="shared" si="136"/>
        <v>723.83372062810633</v>
      </c>
      <c r="BN45" s="214">
        <f t="shared" ref="BN45" si="137">BN43+BN44</f>
        <v>12.875</v>
      </c>
      <c r="BO45" s="215">
        <f t="shared" ref="BO45:BP45" si="138">BO43+BO44</f>
        <v>1.1068</v>
      </c>
      <c r="BP45" s="213">
        <f t="shared" si="138"/>
        <v>683.68875807758764</v>
      </c>
      <c r="BQ45" s="214">
        <f t="shared" ref="BQ45" si="139">BQ43+BQ44</f>
        <v>12.157399999999999</v>
      </c>
      <c r="BR45" s="215">
        <f t="shared" ref="BR45:BS45" si="140">BR43+BR44</f>
        <v>1.0232000000000001</v>
      </c>
      <c r="BS45" s="213">
        <f t="shared" si="140"/>
        <v>639.17930255284625</v>
      </c>
      <c r="BT45" s="214">
        <f t="shared" ref="BT45" si="141">BT43+BT44</f>
        <v>11.373999999999999</v>
      </c>
      <c r="BU45" s="215">
        <f t="shared" ref="BU45:BV45" si="142">BU43+BU44</f>
        <v>0.94640000000000002</v>
      </c>
      <c r="BV45" s="213">
        <f t="shared" si="142"/>
        <v>605.48347871899182</v>
      </c>
      <c r="BW45" s="214">
        <f t="shared" ref="BW45" si="143">BW43+BW44</f>
        <v>10.7844</v>
      </c>
      <c r="BX45" s="215">
        <f t="shared" ref="BX45:BY45" si="144">BX43+BX44</f>
        <v>0.9032</v>
      </c>
      <c r="BY45" s="213">
        <f t="shared" si="144"/>
        <v>587.85491348832147</v>
      </c>
      <c r="BZ45" s="214">
        <f t="shared" ref="BZ45" si="145">BZ43+BZ44</f>
        <v>10.471</v>
      </c>
      <c r="CA45" s="215">
        <f t="shared" ref="CA45" si="146">CA43+CA44</f>
        <v>0.89679999999999993</v>
      </c>
    </row>
    <row r="46" spans="1:79">
      <c r="A46" s="216"/>
      <c r="B46" s="80"/>
      <c r="C46" s="217"/>
      <c r="D46" s="218"/>
      <c r="E46" s="219"/>
      <c r="F46" s="218"/>
      <c r="G46" s="219"/>
      <c r="H46" s="220"/>
      <c r="I46" s="218"/>
      <c r="J46" s="218"/>
      <c r="K46" s="220"/>
      <c r="L46" s="218"/>
      <c r="M46" s="218"/>
      <c r="N46" s="220"/>
      <c r="O46" s="218"/>
      <c r="P46" s="218"/>
      <c r="Q46" s="220"/>
      <c r="R46" s="218"/>
      <c r="S46" s="218"/>
      <c r="T46" s="220"/>
      <c r="U46" s="218"/>
      <c r="V46" s="218"/>
      <c r="W46" s="220"/>
      <c r="X46" s="218"/>
      <c r="Y46" s="218"/>
      <c r="Z46" s="220"/>
      <c r="AA46" s="218"/>
      <c r="AB46" s="218"/>
      <c r="AC46" s="220"/>
      <c r="AD46" s="218"/>
      <c r="AE46" s="218"/>
      <c r="AF46" s="220"/>
      <c r="AG46" s="218"/>
      <c r="AH46" s="218"/>
      <c r="AI46" s="220"/>
      <c r="AJ46" s="218"/>
      <c r="AK46" s="218"/>
      <c r="AL46" s="220"/>
      <c r="AM46" s="218"/>
      <c r="AN46" s="218"/>
      <c r="AO46" s="220"/>
      <c r="AP46" s="218"/>
      <c r="AQ46" s="218"/>
      <c r="AR46" s="220"/>
      <c r="AS46" s="218"/>
      <c r="AT46" s="218"/>
      <c r="AU46" s="220"/>
      <c r="AV46" s="218"/>
      <c r="AW46" s="218"/>
      <c r="AX46" s="220"/>
      <c r="AY46" s="218"/>
      <c r="AZ46" s="218"/>
      <c r="BA46" s="220"/>
      <c r="BB46" s="218"/>
      <c r="BC46" s="218"/>
      <c r="BD46" s="220"/>
      <c r="BE46" s="218"/>
      <c r="BF46" s="218"/>
      <c r="BG46" s="220"/>
      <c r="BH46" s="218"/>
      <c r="BI46" s="218"/>
      <c r="BJ46" s="220"/>
      <c r="BK46" s="218"/>
      <c r="BL46" s="218"/>
      <c r="BM46" s="220"/>
      <c r="BN46" s="218"/>
      <c r="BO46" s="218"/>
      <c r="BP46" s="220"/>
      <c r="BQ46" s="218"/>
      <c r="BR46" s="218"/>
      <c r="BS46" s="220"/>
      <c r="BT46" s="218"/>
      <c r="BU46" s="218"/>
      <c r="BV46" s="220"/>
      <c r="BW46" s="218"/>
      <c r="BX46" s="218"/>
      <c r="BY46" s="220"/>
      <c r="BZ46" s="218"/>
      <c r="CA46" s="218"/>
    </row>
    <row r="47" spans="1:79" ht="13.8" thickBot="1">
      <c r="A47" s="130"/>
      <c r="B47" s="8"/>
      <c r="C47" s="8"/>
      <c r="D47" s="8"/>
      <c r="E47" s="221"/>
      <c r="F47" s="8"/>
      <c r="G47" s="222"/>
      <c r="H47" s="223" t="s">
        <v>53</v>
      </c>
      <c r="I47" s="224"/>
      <c r="J47" s="148"/>
      <c r="K47" s="225"/>
      <c r="L47" s="226"/>
      <c r="M47" s="226"/>
      <c r="N47" s="225"/>
      <c r="O47" s="226"/>
      <c r="P47" s="226"/>
      <c r="Q47" s="225"/>
      <c r="R47" s="226"/>
      <c r="S47" s="226"/>
      <c r="T47" s="225"/>
      <c r="U47" s="226"/>
      <c r="V47" s="226"/>
      <c r="W47" s="225"/>
      <c r="X47" s="226"/>
      <c r="Y47" s="226"/>
      <c r="Z47" s="225"/>
      <c r="AA47" s="226"/>
      <c r="AB47" s="226"/>
      <c r="AC47" s="225"/>
      <c r="AD47" s="226"/>
      <c r="AE47" s="226"/>
      <c r="AF47" s="225"/>
      <c r="AG47" s="226"/>
      <c r="AH47" s="226"/>
      <c r="AI47" s="225"/>
      <c r="AJ47" s="226"/>
      <c r="AK47" s="226"/>
      <c r="AL47" s="225"/>
      <c r="AM47" s="226"/>
      <c r="AN47" s="226"/>
      <c r="AO47" s="225"/>
      <c r="AP47" s="226"/>
      <c r="AQ47" s="226"/>
      <c r="AR47" s="225"/>
      <c r="AS47" s="226"/>
      <c r="AT47" s="226"/>
      <c r="AU47" s="225"/>
      <c r="AV47" s="226"/>
      <c r="AW47" s="226"/>
      <c r="AX47" s="225"/>
      <c r="AY47" s="226"/>
      <c r="AZ47" s="226"/>
      <c r="BA47" s="225"/>
      <c r="BB47" s="226"/>
      <c r="BC47" s="226"/>
      <c r="BD47" s="225"/>
      <c r="BE47" s="226"/>
      <c r="BF47" s="226"/>
      <c r="BG47" s="225"/>
      <c r="BH47" s="226"/>
      <c r="BI47" s="226"/>
      <c r="BJ47" s="225"/>
      <c r="BK47" s="226"/>
      <c r="BL47" s="226"/>
      <c r="BM47" s="225"/>
      <c r="BN47" s="226"/>
      <c r="BO47" s="226"/>
      <c r="BP47" s="225"/>
      <c r="BQ47" s="226"/>
      <c r="BR47" s="226"/>
      <c r="BS47" s="225"/>
      <c r="BT47" s="226"/>
      <c r="BU47" s="226"/>
      <c r="BV47" s="225"/>
      <c r="BW47" s="226"/>
      <c r="BX47" s="226"/>
      <c r="BY47" s="225"/>
      <c r="BZ47" s="226"/>
      <c r="CA47" s="226"/>
    </row>
    <row r="48" spans="1:79" ht="15" customHeight="1">
      <c r="A48" s="227"/>
      <c r="B48" s="228"/>
      <c r="C48" s="188"/>
      <c r="D48" s="229" t="s">
        <v>55</v>
      </c>
      <c r="E48" s="188"/>
      <c r="F48" s="188"/>
      <c r="G48" s="126"/>
      <c r="H48" s="230">
        <f>$C$50/1000</f>
        <v>1.34E-2</v>
      </c>
      <c r="I48" s="231" t="s">
        <v>56</v>
      </c>
      <c r="J48" s="232">
        <f>$G$50/1000</f>
        <v>6.2399999999999997E-2</v>
      </c>
      <c r="K48" s="230">
        <f>$C$50/1000</f>
        <v>1.34E-2</v>
      </c>
      <c r="L48" s="231" t="s">
        <v>56</v>
      </c>
      <c r="M48" s="232">
        <f>$G$50/1000</f>
        <v>6.2399999999999997E-2</v>
      </c>
      <c r="N48" s="230">
        <f>$C$50/1000</f>
        <v>1.34E-2</v>
      </c>
      <c r="O48" s="231" t="s">
        <v>56</v>
      </c>
      <c r="P48" s="232">
        <f>$G$50/1000</f>
        <v>6.2399999999999997E-2</v>
      </c>
      <c r="Q48" s="230">
        <f>$C$50/1000</f>
        <v>1.34E-2</v>
      </c>
      <c r="R48" s="231" t="s">
        <v>56</v>
      </c>
      <c r="S48" s="232">
        <f>$G$50/1000</f>
        <v>6.2399999999999997E-2</v>
      </c>
      <c r="T48" s="230">
        <f>$C$50/1000</f>
        <v>1.34E-2</v>
      </c>
      <c r="U48" s="231" t="s">
        <v>56</v>
      </c>
      <c r="V48" s="232">
        <f>$G$50/1000</f>
        <v>6.2399999999999997E-2</v>
      </c>
      <c r="W48" s="230">
        <f>$C$50/1000</f>
        <v>1.34E-2</v>
      </c>
      <c r="X48" s="231" t="s">
        <v>56</v>
      </c>
      <c r="Y48" s="232">
        <f>$G$50/1000</f>
        <v>6.2399999999999997E-2</v>
      </c>
      <c r="Z48" s="230">
        <f>$C$50/1000</f>
        <v>1.34E-2</v>
      </c>
      <c r="AA48" s="231" t="s">
        <v>56</v>
      </c>
      <c r="AB48" s="232">
        <f>$G$50/1000</f>
        <v>6.2399999999999997E-2</v>
      </c>
      <c r="AC48" s="230">
        <f>$C$50/1000</f>
        <v>1.34E-2</v>
      </c>
      <c r="AD48" s="231" t="s">
        <v>56</v>
      </c>
      <c r="AE48" s="232">
        <f>$G$50/1000</f>
        <v>6.2399999999999997E-2</v>
      </c>
      <c r="AF48" s="230">
        <f>$C$50/1000</f>
        <v>1.34E-2</v>
      </c>
      <c r="AG48" s="231" t="s">
        <v>56</v>
      </c>
      <c r="AH48" s="232">
        <f>$G$50/1000</f>
        <v>6.2399999999999997E-2</v>
      </c>
      <c r="AI48" s="230">
        <f>$C$50/1000</f>
        <v>1.34E-2</v>
      </c>
      <c r="AJ48" s="231" t="s">
        <v>56</v>
      </c>
      <c r="AK48" s="232">
        <f>$G$50/1000</f>
        <v>6.2399999999999997E-2</v>
      </c>
      <c r="AL48" s="230">
        <f>$C$50/1000</f>
        <v>1.34E-2</v>
      </c>
      <c r="AM48" s="231" t="s">
        <v>56</v>
      </c>
      <c r="AN48" s="232">
        <f>$G$50/1000</f>
        <v>6.2399999999999997E-2</v>
      </c>
      <c r="AO48" s="230">
        <f>$C$50/1000</f>
        <v>1.34E-2</v>
      </c>
      <c r="AP48" s="231" t="s">
        <v>56</v>
      </c>
      <c r="AQ48" s="232">
        <f>$G$50/1000</f>
        <v>6.2399999999999997E-2</v>
      </c>
      <c r="AR48" s="230">
        <f>$C$50/1000</f>
        <v>1.34E-2</v>
      </c>
      <c r="AS48" s="231" t="s">
        <v>56</v>
      </c>
      <c r="AT48" s="232">
        <f>$G$50/1000</f>
        <v>6.2399999999999997E-2</v>
      </c>
      <c r="AU48" s="230">
        <f>$C$50/1000</f>
        <v>1.34E-2</v>
      </c>
      <c r="AV48" s="231" t="s">
        <v>56</v>
      </c>
      <c r="AW48" s="232">
        <f>$G$50/1000</f>
        <v>6.2399999999999997E-2</v>
      </c>
      <c r="AX48" s="230">
        <f>$C$50/1000</f>
        <v>1.34E-2</v>
      </c>
      <c r="AY48" s="231" t="s">
        <v>56</v>
      </c>
      <c r="AZ48" s="232">
        <f>$G$50/1000</f>
        <v>6.2399999999999997E-2</v>
      </c>
      <c r="BA48" s="230">
        <f>$C$50/1000</f>
        <v>1.34E-2</v>
      </c>
      <c r="BB48" s="231" t="s">
        <v>56</v>
      </c>
      <c r="BC48" s="232">
        <f>$G$50/1000</f>
        <v>6.2399999999999997E-2</v>
      </c>
      <c r="BD48" s="230">
        <f>$C$50/1000</f>
        <v>1.34E-2</v>
      </c>
      <c r="BE48" s="231" t="s">
        <v>56</v>
      </c>
      <c r="BF48" s="232">
        <f>$G$50/1000</f>
        <v>6.2399999999999997E-2</v>
      </c>
      <c r="BG48" s="230">
        <f>$C$50/1000</f>
        <v>1.34E-2</v>
      </c>
      <c r="BH48" s="231" t="s">
        <v>56</v>
      </c>
      <c r="BI48" s="232">
        <f>$G$50/1000</f>
        <v>6.2399999999999997E-2</v>
      </c>
      <c r="BJ48" s="230">
        <f>$C$50/1000</f>
        <v>1.34E-2</v>
      </c>
      <c r="BK48" s="231" t="s">
        <v>56</v>
      </c>
      <c r="BL48" s="232">
        <f>$G$50/1000</f>
        <v>6.2399999999999997E-2</v>
      </c>
      <c r="BM48" s="230">
        <f>$C$50/1000</f>
        <v>1.34E-2</v>
      </c>
      <c r="BN48" s="231" t="s">
        <v>56</v>
      </c>
      <c r="BO48" s="232">
        <f>$G$50/1000</f>
        <v>6.2399999999999997E-2</v>
      </c>
      <c r="BP48" s="230">
        <f>$C$50/1000</f>
        <v>1.34E-2</v>
      </c>
      <c r="BQ48" s="231" t="s">
        <v>56</v>
      </c>
      <c r="BR48" s="232">
        <f>$G$50/1000</f>
        <v>6.2399999999999997E-2</v>
      </c>
      <c r="BS48" s="230">
        <f>$C$50/1000</f>
        <v>1.34E-2</v>
      </c>
      <c r="BT48" s="231" t="s">
        <v>56</v>
      </c>
      <c r="BU48" s="232">
        <f>$G$50/1000</f>
        <v>6.2399999999999997E-2</v>
      </c>
      <c r="BV48" s="230">
        <f>$C$50/1000</f>
        <v>1.34E-2</v>
      </c>
      <c r="BW48" s="231" t="s">
        <v>56</v>
      </c>
      <c r="BX48" s="232">
        <f>$G$50/1000</f>
        <v>6.2399999999999997E-2</v>
      </c>
      <c r="BY48" s="230">
        <f>$C$50/1000</f>
        <v>1.34E-2</v>
      </c>
      <c r="BZ48" s="231" t="s">
        <v>56</v>
      </c>
      <c r="CA48" s="232">
        <f>$G$50/1000</f>
        <v>6.2399999999999997E-2</v>
      </c>
    </row>
    <row r="49" spans="1:81" ht="15.75" customHeight="1" thickBot="1">
      <c r="A49" s="233" t="s">
        <v>20</v>
      </c>
      <c r="B49" s="234" t="s">
        <v>57</v>
      </c>
      <c r="C49" s="235"/>
      <c r="D49" s="235" t="s">
        <v>58</v>
      </c>
      <c r="E49" s="236"/>
      <c r="F49" s="237"/>
      <c r="G49" s="63"/>
      <c r="H49" s="238">
        <f>((I9^2+J9^2)*$G$51/1000)/$C$10^2</f>
        <v>9.3177152402343748E-3</v>
      </c>
      <c r="I49" s="239" t="s">
        <v>56</v>
      </c>
      <c r="J49" s="240">
        <f>((I9^2+J9^2)*$O$51)/(100*$C$10)</f>
        <v>0.21186565031250001</v>
      </c>
      <c r="K49" s="238">
        <f>((L9^2+M9^2)*$G$51/1000)/$C$10^2</f>
        <v>9.4054453593750004E-3</v>
      </c>
      <c r="L49" s="239" t="s">
        <v>56</v>
      </c>
      <c r="M49" s="240">
        <f>((L9^2+M9^2)*$O$51)/(100*$C$10)</f>
        <v>0.21386045250000002</v>
      </c>
      <c r="N49" s="238">
        <f>((O9^2+P9^2)*$G$51/1000)/$C$10^2</f>
        <v>9.4054453593750004E-3</v>
      </c>
      <c r="O49" s="239" t="s">
        <v>56</v>
      </c>
      <c r="P49" s="240">
        <f>((O9^2+P9^2)*$O$51)/(100*$C$10)</f>
        <v>0.21386045250000002</v>
      </c>
      <c r="Q49" s="238">
        <f>((R9^2+S9^2)*$G$51/1000)/$C$10^2</f>
        <v>9.9306396210937526E-3</v>
      </c>
      <c r="R49" s="239" t="s">
        <v>56</v>
      </c>
      <c r="S49" s="240">
        <f>((R9^2+S9^2)*$O$51)/(100*$C$10)</f>
        <v>0.22580228812500003</v>
      </c>
      <c r="T49" s="238">
        <f>((U9^2+V9^2)*$G$51/1000)/$C$10^2</f>
        <v>1.2392214366796874E-2</v>
      </c>
      <c r="U49" s="239" t="s">
        <v>56</v>
      </c>
      <c r="V49" s="240">
        <f>((U9^2+V9^2)*$O$51)/(100*$C$10)</f>
        <v>0.28177342706249997</v>
      </c>
      <c r="W49" s="238">
        <f>((X9^2+Y9^2)*$G$51/1000)/$C$10^2</f>
        <v>1.5918406983984376E-2</v>
      </c>
      <c r="X49" s="239" t="s">
        <v>56</v>
      </c>
      <c r="Y49" s="240">
        <f>((X9^2+Y9^2)*$O$51)/(100*$C$10)</f>
        <v>0.36195178331250005</v>
      </c>
      <c r="Z49" s="238">
        <f>((AA9^2+AB9^2)*$G$51/1000)/$C$10^2</f>
        <v>1.9384112063671879E-2</v>
      </c>
      <c r="AA49" s="239" t="s">
        <v>56</v>
      </c>
      <c r="AB49" s="240">
        <f>((AA9^2+AB9^2)*$O$51)/(100*$C$10)</f>
        <v>0.44075477756250009</v>
      </c>
      <c r="AC49" s="238">
        <f>((AD9^2+AE9^2)*$G$51/1000)/$C$10^2</f>
        <v>2.0270853646875003E-2</v>
      </c>
      <c r="AD49" s="239" t="s">
        <v>56</v>
      </c>
      <c r="AE49" s="240">
        <f>((AD9^2+AE9^2)*$O$51)/(100*$C$10)</f>
        <v>0.4609174545000001</v>
      </c>
      <c r="AF49" s="238">
        <f>((AG9^2+AH9^2)*$G$51/1000)/$C$10^2</f>
        <v>2.0105472867187502E-2</v>
      </c>
      <c r="AG49" s="239" t="s">
        <v>56</v>
      </c>
      <c r="AH49" s="240">
        <f>((AG9^2+AH9^2)*$O$51)/(100*$C$10)</f>
        <v>0.45715703625000004</v>
      </c>
      <c r="AI49" s="238">
        <f>((AJ9^2+AK9^2)*$G$51/1000)/$C$10^2</f>
        <v>2.0103954746484378E-2</v>
      </c>
      <c r="AJ49" s="239" t="s">
        <v>56</v>
      </c>
      <c r="AK49" s="240">
        <f>((AJ9^2+AK9^2)*$O$51)/(100*$C$10)</f>
        <v>0.45712251731250009</v>
      </c>
      <c r="AL49" s="238">
        <f>((AM9^2+AN9^2)*$G$51/1000)/$C$10^2</f>
        <v>2.0761034058984374E-2</v>
      </c>
      <c r="AM49" s="239" t="s">
        <v>56</v>
      </c>
      <c r="AN49" s="240">
        <f>((AM9^2+AN9^2)*$O$51)/(100*$C$10)</f>
        <v>0.47206314731250004</v>
      </c>
      <c r="AO49" s="238">
        <f>((AP9^2+AQ9^2)*$G$51/1000)/$C$10^2</f>
        <v>2.0234354034375002E-2</v>
      </c>
      <c r="AP49" s="239" t="s">
        <v>56</v>
      </c>
      <c r="AQ49" s="240">
        <f>((AP9^2+AQ9^2)*$O$51)/(100*$C$10)</f>
        <v>0.46008752850000006</v>
      </c>
      <c r="AR49" s="238">
        <f>((AS9^2+AT9^2)*$G$51/1000)/$C$10^2</f>
        <v>2.0408215257421876E-2</v>
      </c>
      <c r="AS49" s="239" t="s">
        <v>56</v>
      </c>
      <c r="AT49" s="240">
        <f>((AS9^2+AT9^2)*$O$51)/(100*$C$10)</f>
        <v>0.46404077456250009</v>
      </c>
      <c r="AU49" s="238">
        <f>((AV9^2+AW9^2)*$G$51/1000)/$C$10^2</f>
        <v>2.0959549238671871E-2</v>
      </c>
      <c r="AV49" s="239" t="s">
        <v>56</v>
      </c>
      <c r="AW49" s="240">
        <f>((AV9^2+AW9^2)*$O$51)/(100*$C$10)</f>
        <v>0.47657697356249995</v>
      </c>
      <c r="AX49" s="238">
        <f>((AY9^2+AZ9^2)*$G$51/1000)/$C$10^2</f>
        <v>2.2992523185937502E-2</v>
      </c>
      <c r="AY49" s="239" t="s">
        <v>56</v>
      </c>
      <c r="AZ49" s="240">
        <f>((AY9^2+AZ9^2)*$O$51)/(100*$C$10)</f>
        <v>0.5228026132500001</v>
      </c>
      <c r="BA49" s="238">
        <f>((BB9^2+BC9^2)*$G$51/1000)/$C$10^2</f>
        <v>2.2525982852343751E-2</v>
      </c>
      <c r="BB49" s="239" t="s">
        <v>56</v>
      </c>
      <c r="BC49" s="240">
        <f>((BB9^2+BC9^2)*$O$51)/(100*$C$10)</f>
        <v>0.51219444712499995</v>
      </c>
      <c r="BD49" s="238">
        <f>((BE9^2+BF9^2)*$G$51/1000)/$C$10^2</f>
        <v>2.19356307421875E-2</v>
      </c>
      <c r="BE49" s="239" t="s">
        <v>56</v>
      </c>
      <c r="BF49" s="240">
        <f>((BE9^2+BF9^2)*$O$51)/(100*$C$10)</f>
        <v>0.4987710562499999</v>
      </c>
      <c r="BG49" s="238">
        <f>((BH9^2+BI9^2)*$G$51/1000)/$C$10^2</f>
        <v>2.1000328171874999E-2</v>
      </c>
      <c r="BH49" s="239" t="s">
        <v>56</v>
      </c>
      <c r="BI49" s="240">
        <f>((BH9^2+BI9^2)*$O$51)/(100*$C$10)</f>
        <v>0.47750420249999992</v>
      </c>
      <c r="BJ49" s="238">
        <f>((BK9^2+BL9^2)*$G$51/1000)/$C$10^2</f>
        <v>1.9395286294921873E-2</v>
      </c>
      <c r="BK49" s="239" t="s">
        <v>56</v>
      </c>
      <c r="BL49" s="240">
        <f>((BK9^2+BL9^2)*$O$51)/(100*$C$10)</f>
        <v>0.44100885656249994</v>
      </c>
      <c r="BM49" s="238">
        <f>((BN9^2+BO9^2)*$G$51/1000)/$C$10^2</f>
        <v>1.8256407243750002E-2</v>
      </c>
      <c r="BN49" s="239" t="s">
        <v>56</v>
      </c>
      <c r="BO49" s="240">
        <f>((BN9^2+BO9^2)*$O$51)/(100*$C$10)</f>
        <v>0.41511309299999999</v>
      </c>
      <c r="BP49" s="238">
        <f>((BQ9^2+BR9^2)*$G$51/1000)/$C$10^2</f>
        <v>1.6215408558984377E-2</v>
      </c>
      <c r="BQ49" s="239" t="s">
        <v>56</v>
      </c>
      <c r="BR49" s="240">
        <f>((BQ9^2+BR9^2)*$O$51)/(100*$C$10)</f>
        <v>0.36870498731249995</v>
      </c>
      <c r="BS49" s="238">
        <f>((BT9^2+BU9^2)*$G$51/1000)/$C$10^2</f>
        <v>1.4011992530859376E-2</v>
      </c>
      <c r="BT49" s="239" t="s">
        <v>56</v>
      </c>
      <c r="BU49" s="240">
        <f>((BT9^2+BU9^2)*$O$51)/(100*$C$10)</f>
        <v>0.31860384581250001</v>
      </c>
      <c r="BV49" s="238">
        <f>((BW9^2+BX9^2)*$G$51/1000)/$C$10^2</f>
        <v>1.2460802143359373E-2</v>
      </c>
      <c r="BW49" s="239" t="s">
        <v>56</v>
      </c>
      <c r="BX49" s="240">
        <f>((BW9^2+BX9^2)*$O$51)/(100*$C$10)</f>
        <v>0.28333297181249995</v>
      </c>
      <c r="BY49" s="238">
        <f>((BZ9^2+CA9^2)*$G$51/1000)/$C$10^2</f>
        <v>1.1694981705468753E-2</v>
      </c>
      <c r="BZ49" s="239" t="s">
        <v>56</v>
      </c>
      <c r="CA49" s="240">
        <f>((BZ9^2+CA9^2)*$O$51)/(100*$C$10)</f>
        <v>0.26591979262500004</v>
      </c>
    </row>
    <row r="50" spans="1:81" ht="13.5" customHeight="1">
      <c r="A50" s="78"/>
      <c r="B50" s="241" t="s">
        <v>59</v>
      </c>
      <c r="C50" s="242">
        <v>13.4</v>
      </c>
      <c r="D50" s="243"/>
      <c r="E50" s="243"/>
      <c r="F50" s="244" t="s">
        <v>60</v>
      </c>
      <c r="G50" s="609">
        <v>62.4</v>
      </c>
      <c r="H50" s="53"/>
      <c r="I50" s="54"/>
      <c r="J50" s="246"/>
      <c r="K50" s="247"/>
      <c r="L50" s="248"/>
      <c r="M50" s="249"/>
      <c r="N50" s="250"/>
      <c r="O50" s="251"/>
      <c r="P50" s="246"/>
      <c r="Q50" s="247"/>
      <c r="R50" s="248"/>
      <c r="S50" s="252"/>
      <c r="T50" s="247"/>
      <c r="U50" s="248"/>
      <c r="V50" s="252"/>
      <c r="W50" s="247"/>
      <c r="X50" s="248"/>
      <c r="Y50" s="252"/>
      <c r="Z50" s="247"/>
      <c r="AA50" s="248"/>
      <c r="AB50" s="252"/>
      <c r="AC50" s="247"/>
      <c r="AD50" s="248"/>
      <c r="AE50" s="252"/>
      <c r="AF50" s="247"/>
      <c r="AG50" s="248"/>
      <c r="AH50" s="252"/>
      <c r="AI50" s="247"/>
      <c r="AJ50" s="248"/>
      <c r="AK50" s="252"/>
      <c r="AL50" s="247"/>
      <c r="AM50" s="248"/>
      <c r="AN50" s="252"/>
      <c r="AO50" s="247"/>
      <c r="AP50" s="248"/>
      <c r="AQ50" s="252"/>
      <c r="AR50" s="247"/>
      <c r="AS50" s="248"/>
      <c r="AT50" s="252"/>
      <c r="AU50" s="247"/>
      <c r="AV50" s="248"/>
      <c r="AW50" s="252"/>
      <c r="AX50" s="247"/>
      <c r="AY50" s="248"/>
      <c r="AZ50" s="252"/>
      <c r="BA50" s="247"/>
      <c r="BB50" s="248"/>
      <c r="BC50" s="252"/>
      <c r="BD50" s="247"/>
      <c r="BE50" s="248"/>
      <c r="BF50" s="252"/>
      <c r="BG50" s="247"/>
      <c r="BH50" s="248"/>
      <c r="BI50" s="252"/>
      <c r="BJ50" s="247"/>
      <c r="BK50" s="248"/>
      <c r="BL50" s="252"/>
      <c r="BM50" s="247"/>
      <c r="BN50" s="248"/>
      <c r="BO50" s="252"/>
      <c r="BP50" s="247"/>
      <c r="BQ50" s="248"/>
      <c r="BR50" s="252"/>
      <c r="BS50" s="247"/>
      <c r="BT50" s="248"/>
      <c r="BU50" s="252"/>
      <c r="BV50" s="247"/>
      <c r="BW50" s="248"/>
      <c r="BX50" s="252"/>
      <c r="BY50" s="247"/>
      <c r="BZ50" s="248"/>
      <c r="CA50" s="252"/>
    </row>
    <row r="51" spans="1:81" ht="13.5" customHeight="1" thickBot="1">
      <c r="A51" s="78"/>
      <c r="B51" s="253"/>
      <c r="C51" s="254"/>
      <c r="D51" s="255"/>
      <c r="E51" s="256" t="s">
        <v>61</v>
      </c>
      <c r="F51" s="257"/>
      <c r="G51" s="610">
        <v>76.7</v>
      </c>
      <c r="H51" s="140"/>
      <c r="I51" s="259"/>
      <c r="J51" s="260"/>
      <c r="K51" s="261"/>
      <c r="L51" s="261"/>
      <c r="M51" s="261"/>
      <c r="N51" s="140" t="s">
        <v>62</v>
      </c>
      <c r="O51" s="259">
        <v>10.9</v>
      </c>
      <c r="P51" s="260"/>
      <c r="Q51" s="261"/>
      <c r="R51" s="261"/>
      <c r="S51" s="262"/>
      <c r="T51" s="261"/>
      <c r="U51" s="261"/>
      <c r="V51" s="262"/>
      <c r="W51" s="261"/>
      <c r="X51" s="261"/>
      <c r="Y51" s="262"/>
      <c r="Z51" s="261"/>
      <c r="AA51" s="261"/>
      <c r="AB51" s="262"/>
      <c r="AC51" s="261"/>
      <c r="AD51" s="261"/>
      <c r="AE51" s="262"/>
      <c r="AF51" s="261"/>
      <c r="AG51" s="261"/>
      <c r="AH51" s="262"/>
      <c r="AI51" s="261"/>
      <c r="AJ51" s="261"/>
      <c r="AK51" s="262"/>
      <c r="AL51" s="261"/>
      <c r="AM51" s="261"/>
      <c r="AN51" s="262"/>
      <c r="AO51" s="261"/>
      <c r="AP51" s="261"/>
      <c r="AQ51" s="262"/>
      <c r="AR51" s="261"/>
      <c r="AS51" s="261"/>
      <c r="AT51" s="262"/>
      <c r="AU51" s="261"/>
      <c r="AV51" s="261"/>
      <c r="AW51" s="262"/>
      <c r="AX51" s="261"/>
      <c r="AY51" s="261"/>
      <c r="AZ51" s="262"/>
      <c r="BA51" s="261"/>
      <c r="BB51" s="261"/>
      <c r="BC51" s="262"/>
      <c r="BD51" s="261"/>
      <c r="BE51" s="261"/>
      <c r="BF51" s="262"/>
      <c r="BG51" s="261"/>
      <c r="BH51" s="261"/>
      <c r="BI51" s="262"/>
      <c r="BJ51" s="261"/>
      <c r="BK51" s="261"/>
      <c r="BL51" s="262"/>
      <c r="BM51" s="261"/>
      <c r="BN51" s="261"/>
      <c r="BO51" s="262"/>
      <c r="BP51" s="261"/>
      <c r="BQ51" s="261"/>
      <c r="BR51" s="262"/>
      <c r="BS51" s="261"/>
      <c r="BT51" s="261"/>
      <c r="BU51" s="262"/>
      <c r="BV51" s="261"/>
      <c r="BW51" s="261"/>
      <c r="BX51" s="262"/>
      <c r="BY51" s="261"/>
      <c r="BZ51" s="261"/>
      <c r="CA51" s="262"/>
    </row>
    <row r="52" spans="1:81" ht="15" customHeight="1" thickBot="1">
      <c r="A52" s="263"/>
      <c r="B52" s="1610" t="s">
        <v>63</v>
      </c>
      <c r="C52" s="1611"/>
      <c r="D52" s="1611"/>
      <c r="E52" s="1611"/>
      <c r="F52" s="1611"/>
      <c r="G52" s="1612"/>
      <c r="H52" s="264">
        <f>SUM(I9,H48,H49)</f>
        <v>5.593717715240234</v>
      </c>
      <c r="I52" s="265" t="s">
        <v>56</v>
      </c>
      <c r="J52" s="266">
        <f>SUM(J9,J48,J49)</f>
        <v>0.52626565031250006</v>
      </c>
      <c r="K52" s="264">
        <f t="shared" ref="K52" si="147">SUM(L9,K48,K49)</f>
        <v>5.620805445359375</v>
      </c>
      <c r="L52" s="265" t="s">
        <v>56</v>
      </c>
      <c r="M52" s="266">
        <f t="shared" ref="M52" si="148">SUM(M9,M48,M49)</f>
        <v>0.51026045250000007</v>
      </c>
      <c r="N52" s="264">
        <f t="shared" ref="N52" si="149">SUM(O9,N48,N49)</f>
        <v>5.620805445359375</v>
      </c>
      <c r="O52" s="265" t="s">
        <v>56</v>
      </c>
      <c r="P52" s="266">
        <f t="shared" ref="P52" si="150">SUM(P9,P48,P49)</f>
        <v>0.51026045250000007</v>
      </c>
      <c r="Q52" s="264">
        <f t="shared" ref="Q52" si="151">SUM(R9,Q48,Q49)</f>
        <v>5.7743306396210938</v>
      </c>
      <c r="R52" s="265" t="s">
        <v>56</v>
      </c>
      <c r="S52" s="266">
        <f t="shared" ref="S52" si="152">SUM(S9,S48,S49)</f>
        <v>0.55520228812500005</v>
      </c>
      <c r="T52" s="264">
        <f t="shared" ref="T52" si="153">SUM(U9,T48,T49)</f>
        <v>6.4397922143667961</v>
      </c>
      <c r="U52" s="265" t="s">
        <v>56</v>
      </c>
      <c r="V52" s="266">
        <f t="shared" ref="V52" si="154">SUM(V9,V48,V49)</f>
        <v>0.81517342706249996</v>
      </c>
      <c r="W52" s="264">
        <f t="shared" ref="W52" si="155">SUM(X9,W48,W49)</f>
        <v>7.2803184069839846</v>
      </c>
      <c r="X52" s="265" t="s">
        <v>56</v>
      </c>
      <c r="Y52" s="266">
        <f t="shared" ref="Y52" si="156">SUM(Y9,Y48,Y49)</f>
        <v>1.1683517833125001</v>
      </c>
      <c r="Z52" s="264">
        <f t="shared" ref="Z52" si="157">SUM(AA9,Z48,Z49)</f>
        <v>8.0277841120636726</v>
      </c>
      <c r="AA52" s="265" t="s">
        <v>56</v>
      </c>
      <c r="AB52" s="266">
        <f t="shared" ref="AB52" si="158">SUM(AB9,AB48,AB49)</f>
        <v>1.3851547775625002</v>
      </c>
      <c r="AC52" s="264">
        <f t="shared" ref="AC52" si="159">SUM(AD9,AC48,AC49)</f>
        <v>8.2116708536468774</v>
      </c>
      <c r="AD52" s="265" t="s">
        <v>56</v>
      </c>
      <c r="AE52" s="266">
        <f t="shared" ref="AE52" si="160">SUM(AE9,AE48,AE49)</f>
        <v>1.4053174545</v>
      </c>
      <c r="AF52" s="264">
        <f t="shared" ref="AF52" si="161">SUM(AG9,AF48,AF49)</f>
        <v>8.1815054728671885</v>
      </c>
      <c r="AG52" s="265" t="s">
        <v>56</v>
      </c>
      <c r="AH52" s="266">
        <f t="shared" ref="AH52" si="162">SUM(AH9,AH48,AH49)</f>
        <v>1.36555703625</v>
      </c>
      <c r="AI52" s="264">
        <f t="shared" ref="AI52" si="163">SUM(AJ9,AI48,AI49)</f>
        <v>8.1815039547464856</v>
      </c>
      <c r="AJ52" s="265" t="s">
        <v>56</v>
      </c>
      <c r="AK52" s="266">
        <f t="shared" ref="AK52" si="164">SUM(AK9,AK48,AK49)</f>
        <v>1.3625225173125002</v>
      </c>
      <c r="AL52" s="264">
        <f t="shared" ref="AL52" si="165">SUM(AM9,AL48,AL49)</f>
        <v>8.3171610340589854</v>
      </c>
      <c r="AM52" s="265" t="s">
        <v>56</v>
      </c>
      <c r="AN52" s="266">
        <f t="shared" ref="AN52" si="166">SUM(AN9,AN48,AN49)</f>
        <v>1.3624631473125</v>
      </c>
      <c r="AO52" s="264">
        <f t="shared" ref="AO52" si="167">SUM(AP9,AO48,AO49)</f>
        <v>8.211634354034377</v>
      </c>
      <c r="AP52" s="265" t="s">
        <v>56</v>
      </c>
      <c r="AQ52" s="266">
        <f t="shared" ref="AQ52" si="168">SUM(AQ9,AQ48,AQ49)</f>
        <v>1.3324875285000002</v>
      </c>
      <c r="AR52" s="264">
        <f t="shared" ref="AR52" si="169">SUM(AS9,AR48,AR49)</f>
        <v>8.2448082152574234</v>
      </c>
      <c r="AS52" s="265" t="s">
        <v>56</v>
      </c>
      <c r="AT52" s="266">
        <f t="shared" ref="AT52" si="170">SUM(AT9,AT48,AT49)</f>
        <v>1.3604407745625</v>
      </c>
      <c r="AU52" s="264">
        <f t="shared" ref="AU52" si="171">SUM(AV9,AU48,AU49)</f>
        <v>8.3563595492386717</v>
      </c>
      <c r="AV52" s="265" t="s">
        <v>56</v>
      </c>
      <c r="AW52" s="266">
        <f t="shared" ref="AW52" si="172">SUM(AW9,AW48,AW49)</f>
        <v>1.3759769735625</v>
      </c>
      <c r="AX52" s="264">
        <f t="shared" ref="AX52" si="173">SUM(AY9,AX48,AX49)</f>
        <v>8.7483925231859381</v>
      </c>
      <c r="AY52" s="265" t="s">
        <v>56</v>
      </c>
      <c r="AZ52" s="266">
        <f t="shared" ref="AZ52" si="174">SUM(AZ9,AZ48,AZ49)</f>
        <v>1.50320261325</v>
      </c>
      <c r="BA52" s="264">
        <f t="shared" ref="BA52" si="175">SUM(BB9,BA48,BA49)</f>
        <v>8.6609259828523442</v>
      </c>
      <c r="BB52" s="265" t="s">
        <v>56</v>
      </c>
      <c r="BC52" s="266">
        <f t="shared" ref="BC52" si="176">SUM(BC9,BC48,BC49)</f>
        <v>1.465594447125</v>
      </c>
      <c r="BD52" s="264">
        <f t="shared" ref="BD52" si="177">SUM(BE9,BD48,BD49)</f>
        <v>8.5493356307421884</v>
      </c>
      <c r="BE52" s="265" t="s">
        <v>56</v>
      </c>
      <c r="BF52" s="266">
        <f t="shared" ref="BF52" si="178">SUM(BF9,BF48,BF49)</f>
        <v>1.4131710562499999</v>
      </c>
      <c r="BG52" s="264">
        <f t="shared" ref="BG52" si="179">SUM(BH9,BG48,BG49)</f>
        <v>8.3684003281718748</v>
      </c>
      <c r="BH52" s="265" t="s">
        <v>56</v>
      </c>
      <c r="BI52" s="266">
        <f t="shared" ref="BI52" si="180">SUM(BI9,BI48,BI49)</f>
        <v>1.3379042024999999</v>
      </c>
      <c r="BJ52" s="264">
        <f t="shared" ref="BJ52" si="181">SUM(BK9,BJ48,BJ49)</f>
        <v>8.045795286294922</v>
      </c>
      <c r="BK52" s="265" t="s">
        <v>56</v>
      </c>
      <c r="BL52" s="266">
        <f t="shared" ref="BL52" si="182">SUM(BL9,BL48,BL49)</f>
        <v>1.2294088565624999</v>
      </c>
      <c r="BM52" s="264">
        <f t="shared" ref="BM52" si="183">SUM(BN9,BM48,BM49)</f>
        <v>7.8076564072437495</v>
      </c>
      <c r="BN52" s="265" t="s">
        <v>56</v>
      </c>
      <c r="BO52" s="266">
        <f t="shared" ref="BO52" si="184">SUM(BO9,BO48,BO49)</f>
        <v>1.1615130929999999</v>
      </c>
      <c r="BP52" s="264">
        <f t="shared" ref="BP52" si="185">SUM(BQ9,BP48,BP49)</f>
        <v>7.3616154085589844</v>
      </c>
      <c r="BQ52" s="265" t="s">
        <v>56</v>
      </c>
      <c r="BR52" s="266">
        <f t="shared" ref="BR52" si="186">SUM(BR9,BR48,BR49)</f>
        <v>1.0341049873124999</v>
      </c>
      <c r="BS52" s="264">
        <f t="shared" ref="BS52" si="187">SUM(BT9,BS48,BS49)</f>
        <v>6.8584119925308595</v>
      </c>
      <c r="BT52" s="265" t="s">
        <v>56</v>
      </c>
      <c r="BU52" s="266">
        <f t="shared" ref="BU52" si="188">SUM(BU9,BU48,BU49)</f>
        <v>0.70500384581250009</v>
      </c>
      <c r="BV52" s="264">
        <f t="shared" ref="BV52" si="189">SUM(BW9,BV48,BV49)</f>
        <v>6.4698608021433595</v>
      </c>
      <c r="BW52" s="265" t="s">
        <v>56</v>
      </c>
      <c r="BX52" s="266">
        <f t="shared" ref="BX52" si="190">SUM(BX9,BX48,BX49)</f>
        <v>0.60073297181249996</v>
      </c>
      <c r="BY52" s="264">
        <f t="shared" ref="BY52" si="191">SUM(BZ9,BY48,BY49)</f>
        <v>6.2680949817054685</v>
      </c>
      <c r="BZ52" s="265" t="s">
        <v>56</v>
      </c>
      <c r="CA52" s="266">
        <f t="shared" ref="CA52" si="192">SUM(CA9,CA48,CA49)</f>
        <v>0.57131979262499999</v>
      </c>
    </row>
    <row r="53" spans="1:81">
      <c r="A53" s="267"/>
      <c r="B53" s="228" t="s">
        <v>54</v>
      </c>
      <c r="C53" s="188"/>
      <c r="D53" s="229" t="s">
        <v>55</v>
      </c>
      <c r="E53" s="188"/>
      <c r="F53" s="188"/>
      <c r="G53" s="188"/>
      <c r="H53" s="230">
        <f>$C$55/1000</f>
        <v>1.9E-2</v>
      </c>
      <c r="I53" s="231" t="s">
        <v>56</v>
      </c>
      <c r="J53" s="232">
        <f>$G$55/1000</f>
        <v>8.3839999999999998E-2</v>
      </c>
      <c r="K53" s="230">
        <f>$C$55/1000</f>
        <v>1.9E-2</v>
      </c>
      <c r="L53" s="231" t="s">
        <v>56</v>
      </c>
      <c r="M53" s="232">
        <f>$G$55/1000</f>
        <v>8.3839999999999998E-2</v>
      </c>
      <c r="N53" s="230">
        <f>$C$55/1000</f>
        <v>1.9E-2</v>
      </c>
      <c r="O53" s="231" t="s">
        <v>56</v>
      </c>
      <c r="P53" s="232">
        <f>$G$55/1000</f>
        <v>8.3839999999999998E-2</v>
      </c>
      <c r="Q53" s="230">
        <f>$C$55/1000</f>
        <v>1.9E-2</v>
      </c>
      <c r="R53" s="231" t="s">
        <v>56</v>
      </c>
      <c r="S53" s="232">
        <f>$G$55/1000</f>
        <v>8.3839999999999998E-2</v>
      </c>
      <c r="T53" s="230">
        <f>$C$55/1000</f>
        <v>1.9E-2</v>
      </c>
      <c r="U53" s="231" t="s">
        <v>56</v>
      </c>
      <c r="V53" s="232">
        <f>$G$55/1000</f>
        <v>8.3839999999999998E-2</v>
      </c>
      <c r="W53" s="230">
        <f>$C$55/1000</f>
        <v>1.9E-2</v>
      </c>
      <c r="X53" s="231" t="s">
        <v>56</v>
      </c>
      <c r="Y53" s="232">
        <f>$G$55/1000</f>
        <v>8.3839999999999998E-2</v>
      </c>
      <c r="Z53" s="230">
        <f>$C$55/1000</f>
        <v>1.9E-2</v>
      </c>
      <c r="AA53" s="231" t="s">
        <v>56</v>
      </c>
      <c r="AB53" s="232">
        <f>$G$55/1000</f>
        <v>8.3839999999999998E-2</v>
      </c>
      <c r="AC53" s="230">
        <f>$C$55/1000</f>
        <v>1.9E-2</v>
      </c>
      <c r="AD53" s="231" t="s">
        <v>56</v>
      </c>
      <c r="AE53" s="232">
        <f>$G$55/1000</f>
        <v>8.3839999999999998E-2</v>
      </c>
      <c r="AF53" s="230">
        <f>$C$55/1000</f>
        <v>1.9E-2</v>
      </c>
      <c r="AG53" s="231" t="s">
        <v>56</v>
      </c>
      <c r="AH53" s="232">
        <f>$G$55/1000</f>
        <v>8.3839999999999998E-2</v>
      </c>
      <c r="AI53" s="230">
        <f>$C$55/1000</f>
        <v>1.9E-2</v>
      </c>
      <c r="AJ53" s="231" t="s">
        <v>56</v>
      </c>
      <c r="AK53" s="232">
        <f>$G$55/1000</f>
        <v>8.3839999999999998E-2</v>
      </c>
      <c r="AL53" s="230">
        <f>$C$55/1000</f>
        <v>1.9E-2</v>
      </c>
      <c r="AM53" s="231" t="s">
        <v>56</v>
      </c>
      <c r="AN53" s="232">
        <f>$G$55/1000</f>
        <v>8.3839999999999998E-2</v>
      </c>
      <c r="AO53" s="230">
        <f>$C$55/1000</f>
        <v>1.9E-2</v>
      </c>
      <c r="AP53" s="231" t="s">
        <v>56</v>
      </c>
      <c r="AQ53" s="232">
        <f>$G$55/1000</f>
        <v>8.3839999999999998E-2</v>
      </c>
      <c r="AR53" s="230">
        <f>$C$55/1000</f>
        <v>1.9E-2</v>
      </c>
      <c r="AS53" s="231" t="s">
        <v>56</v>
      </c>
      <c r="AT53" s="232">
        <f>$G$55/1000</f>
        <v>8.3839999999999998E-2</v>
      </c>
      <c r="AU53" s="230">
        <f>$C$55/1000</f>
        <v>1.9E-2</v>
      </c>
      <c r="AV53" s="231" t="s">
        <v>56</v>
      </c>
      <c r="AW53" s="232">
        <f>$G$55/1000</f>
        <v>8.3839999999999998E-2</v>
      </c>
      <c r="AX53" s="230">
        <f>$C$55/1000</f>
        <v>1.9E-2</v>
      </c>
      <c r="AY53" s="231" t="s">
        <v>56</v>
      </c>
      <c r="AZ53" s="232">
        <f>$G$55/1000</f>
        <v>8.3839999999999998E-2</v>
      </c>
      <c r="BA53" s="230">
        <f>$C$55/1000</f>
        <v>1.9E-2</v>
      </c>
      <c r="BB53" s="231" t="s">
        <v>56</v>
      </c>
      <c r="BC53" s="232">
        <f>$G$55/1000</f>
        <v>8.3839999999999998E-2</v>
      </c>
      <c r="BD53" s="230">
        <f>$C$55/1000</f>
        <v>1.9E-2</v>
      </c>
      <c r="BE53" s="231" t="s">
        <v>56</v>
      </c>
      <c r="BF53" s="232">
        <f>$G$55/1000</f>
        <v>8.3839999999999998E-2</v>
      </c>
      <c r="BG53" s="230">
        <f>$C$55/1000</f>
        <v>1.9E-2</v>
      </c>
      <c r="BH53" s="231" t="s">
        <v>56</v>
      </c>
      <c r="BI53" s="232">
        <f>$G$55/1000</f>
        <v>8.3839999999999998E-2</v>
      </c>
      <c r="BJ53" s="230">
        <f>$C$55/1000</f>
        <v>1.9E-2</v>
      </c>
      <c r="BK53" s="231" t="s">
        <v>56</v>
      </c>
      <c r="BL53" s="232">
        <f>$G$55/1000</f>
        <v>8.3839999999999998E-2</v>
      </c>
      <c r="BM53" s="230">
        <f>$C$55/1000</f>
        <v>1.9E-2</v>
      </c>
      <c r="BN53" s="231" t="s">
        <v>56</v>
      </c>
      <c r="BO53" s="232">
        <f>$G$55/1000</f>
        <v>8.3839999999999998E-2</v>
      </c>
      <c r="BP53" s="230">
        <f>$C$55/1000</f>
        <v>1.9E-2</v>
      </c>
      <c r="BQ53" s="231" t="s">
        <v>56</v>
      </c>
      <c r="BR53" s="232">
        <f>$G$55/1000</f>
        <v>8.3839999999999998E-2</v>
      </c>
      <c r="BS53" s="230">
        <f>$C$55/1000</f>
        <v>1.9E-2</v>
      </c>
      <c r="BT53" s="231" t="s">
        <v>56</v>
      </c>
      <c r="BU53" s="232">
        <f>$G$55/1000</f>
        <v>8.3839999999999998E-2</v>
      </c>
      <c r="BV53" s="230">
        <f>$C$55/1000</f>
        <v>1.9E-2</v>
      </c>
      <c r="BW53" s="231" t="s">
        <v>56</v>
      </c>
      <c r="BX53" s="232">
        <f>$G$55/1000</f>
        <v>8.3839999999999998E-2</v>
      </c>
      <c r="BY53" s="230">
        <f>$C$55/1000</f>
        <v>1.9E-2</v>
      </c>
      <c r="BZ53" s="231" t="s">
        <v>56</v>
      </c>
      <c r="CA53" s="232">
        <f>$G$55/1000</f>
        <v>8.3839999999999998E-2</v>
      </c>
    </row>
    <row r="54" spans="1:81" ht="12.75" customHeight="1" thickBot="1">
      <c r="A54" s="268" t="s">
        <v>24</v>
      </c>
      <c r="B54" s="234" t="s">
        <v>57</v>
      </c>
      <c r="C54" s="235"/>
      <c r="D54" s="235" t="s">
        <v>58</v>
      </c>
      <c r="E54" s="236"/>
      <c r="F54" s="237"/>
      <c r="G54" s="269"/>
      <c r="H54" s="238">
        <f>((I15^2+J15^2)*$G$56/1000)/$C$16^2</f>
        <v>5.5191122964843749E-3</v>
      </c>
      <c r="I54" s="239" t="s">
        <v>56</v>
      </c>
      <c r="J54" s="240">
        <f>((I15^2+J15^2)*$O$56)/(100*$C$16)</f>
        <v>9.9932566499999986E-2</v>
      </c>
      <c r="K54" s="238">
        <f>((L15^2+M15^2)*$G$56/1000)/$C$16^2</f>
        <v>5.4853821246093745E-3</v>
      </c>
      <c r="L54" s="239" t="s">
        <v>56</v>
      </c>
      <c r="M54" s="240">
        <f>((L15^2+M15^2)*$O$56)/(100*$C$16)</f>
        <v>9.9321826500000002E-2</v>
      </c>
      <c r="N54" s="238">
        <f>((O15^2+P15^2)*$G$56/1000)/$C$16^2</f>
        <v>5.5106700609375003E-3</v>
      </c>
      <c r="O54" s="239" t="s">
        <v>56</v>
      </c>
      <c r="P54" s="240">
        <f>((O15^2+P15^2)*$O$56)/(100*$C$16)</f>
        <v>9.977970600000001E-2</v>
      </c>
      <c r="Q54" s="238">
        <f>((R15^2+S15^2)*$G$56/1000)/$C$16^2</f>
        <v>5.7667479749999992E-3</v>
      </c>
      <c r="R54" s="239" t="s">
        <v>56</v>
      </c>
      <c r="S54" s="240">
        <f>((R15^2+S15^2)*$O$56)/(100*$C$16)</f>
        <v>0.10441641599999998</v>
      </c>
      <c r="T54" s="238">
        <f>((U15^2+V15^2)*$G$56/1000)/$C$16^2</f>
        <v>6.8868998437500006E-3</v>
      </c>
      <c r="U54" s="239" t="s">
        <v>56</v>
      </c>
      <c r="V54" s="240">
        <f>((U15^2+V15^2)*$O$56)/(100*$C$16)</f>
        <v>0.12469860000000001</v>
      </c>
      <c r="W54" s="238">
        <f>((X15^2+Y15^2)*$G$56/1000)/$C$16^2</f>
        <v>8.8708090429687522E-3</v>
      </c>
      <c r="X54" s="239" t="s">
        <v>56</v>
      </c>
      <c r="Y54" s="240">
        <f>((X15^2+Y15^2)*$O$56)/(100*$C$16)</f>
        <v>0.16062052500000001</v>
      </c>
      <c r="Z54" s="238">
        <f>((AA15^2+AB15^2)*$G$56/1000)/$C$16^2</f>
        <v>1.1246731333593749E-2</v>
      </c>
      <c r="AA54" s="239" t="s">
        <v>56</v>
      </c>
      <c r="AB54" s="240">
        <f>((AA15^2+AB15^2)*$O$56)/(100*$C$16)</f>
        <v>0.20364048899999998</v>
      </c>
      <c r="AC54" s="238">
        <f>((AD15^2+AE15^2)*$G$56/1000)/$C$16^2</f>
        <v>1.2142839258984378E-2</v>
      </c>
      <c r="AD54" s="239" t="s">
        <v>56</v>
      </c>
      <c r="AE54" s="240">
        <f>((AD15^2+AE15^2)*$O$56)/(100*$C$16)</f>
        <v>0.21986599050000002</v>
      </c>
      <c r="AF54" s="238">
        <f>((AG15^2+AH15^2)*$G$56/1000)/$C$16^2</f>
        <v>1.262738739375E-2</v>
      </c>
      <c r="AG54" s="239" t="s">
        <v>56</v>
      </c>
      <c r="AH54" s="240">
        <f>((AG15^2+AH15^2)*$O$56)/(100*$C$16)</f>
        <v>0.22863952800000001</v>
      </c>
      <c r="AI54" s="238">
        <f>((AJ15^2+AK15^2)*$G$56/1000)/$C$16^2</f>
        <v>1.2459647636718748E-2</v>
      </c>
      <c r="AJ54" s="239" t="s">
        <v>56</v>
      </c>
      <c r="AK54" s="240">
        <f>((AJ15^2+AK15^2)*$O$56)/(100*$C$16)</f>
        <v>0.22560232499999999</v>
      </c>
      <c r="AL54" s="238">
        <f>((AM15^2+AN15^2)*$G$56/1000)/$C$16^2</f>
        <v>1.2169329075000001E-2</v>
      </c>
      <c r="AM54" s="239" t="s">
        <v>56</v>
      </c>
      <c r="AN54" s="240">
        <f>((AM15^2+AN15^2)*$O$56)/(100*$C$16)</f>
        <v>0.22034563199999999</v>
      </c>
      <c r="AO54" s="238">
        <f>((AP15^2+AQ15^2)*$G$56/1000)/$C$16^2</f>
        <v>1.2214124940234378E-2</v>
      </c>
      <c r="AP54" s="239" t="s">
        <v>56</v>
      </c>
      <c r="AQ54" s="240">
        <f>((AP15^2+AQ15^2)*$O$56)/(100*$C$16)</f>
        <v>0.22115673450000006</v>
      </c>
      <c r="AR54" s="238">
        <f>((AS15^2+AT15^2)*$G$56/1000)/$C$16^2</f>
        <v>1.2567412951171874E-2</v>
      </c>
      <c r="AS54" s="239" t="s">
        <v>56</v>
      </c>
      <c r="AT54" s="240">
        <f>((AS15^2+AT15^2)*$O$56)/(100*$C$16)</f>
        <v>0.22755359249999998</v>
      </c>
      <c r="AU54" s="238">
        <f>((AV15^2+AW15^2)*$G$56/1000)/$C$16^2</f>
        <v>1.3076725623046875E-2</v>
      </c>
      <c r="AV54" s="239" t="s">
        <v>56</v>
      </c>
      <c r="AW54" s="240">
        <f>((AV15^2+AW15^2)*$O$56)/(100*$C$16)</f>
        <v>0.23677553250000002</v>
      </c>
      <c r="AX54" s="238">
        <f>((AY15^2+AZ15^2)*$G$56/1000)/$C$16^2</f>
        <v>1.32679892671875E-2</v>
      </c>
      <c r="AY54" s="239" t="s">
        <v>56</v>
      </c>
      <c r="AZ54" s="240">
        <f>((AY15^2+AZ15^2)*$O$56)/(100*$C$16)</f>
        <v>0.24023867400000001</v>
      </c>
      <c r="BA54" s="238">
        <f>((BB15^2+BC15^2)*$G$56/1000)/$C$16^2</f>
        <v>1.3053153273046875E-2</v>
      </c>
      <c r="BB54" s="239" t="s">
        <v>56</v>
      </c>
      <c r="BC54" s="240">
        <f>((BB15^2+BC15^2)*$O$56)/(100*$C$16)</f>
        <v>0.23634871649999997</v>
      </c>
      <c r="BD54" s="238">
        <f>((BE15^2+BF15^2)*$G$56/1000)/$C$16^2</f>
        <v>1.23229758234375E-2</v>
      </c>
      <c r="BE54" s="239" t="s">
        <v>56</v>
      </c>
      <c r="BF54" s="240">
        <f>((BE15^2+BF15^2)*$O$56)/(100*$C$16)</f>
        <v>0.22312765800000001</v>
      </c>
      <c r="BG54" s="238">
        <f>((BH15^2+BI15^2)*$G$56/1000)/$C$16^2</f>
        <v>1.1237772160546873E-2</v>
      </c>
      <c r="BH54" s="239" t="s">
        <v>56</v>
      </c>
      <c r="BI54" s="240">
        <f>((BH15^2+BI15^2)*$O$56)/(100*$C$16)</f>
        <v>0.20347826849999998</v>
      </c>
      <c r="BJ54" s="238">
        <f>((BK15^2+BL15^2)*$G$56/1000)/$C$16^2</f>
        <v>1.0121962566796873E-2</v>
      </c>
      <c r="BK54" s="239" t="s">
        <v>56</v>
      </c>
      <c r="BL54" s="240">
        <f>((BK15^2+BL15^2)*$O$56)/(100*$C$16)</f>
        <v>0.18327470849999997</v>
      </c>
      <c r="BM54" s="238">
        <f>((BN15^2+BO15^2)*$G$56/1000)/$C$16^2</f>
        <v>9.3591663609375007E-3</v>
      </c>
      <c r="BN54" s="239" t="s">
        <v>56</v>
      </c>
      <c r="BO54" s="240">
        <f>((BN15^2+BO15^2)*$O$56)/(100*$C$16)</f>
        <v>0.16946303400000001</v>
      </c>
      <c r="BP54" s="238">
        <f>((BQ15^2+BR15^2)*$G$56/1000)/$C$16^2</f>
        <v>8.3955302437500028E-3</v>
      </c>
      <c r="BQ54" s="239" t="s">
        <v>56</v>
      </c>
      <c r="BR54" s="240">
        <f>((BQ15^2+BR15^2)*$O$56)/(100*$C$16)</f>
        <v>0.15201482400000002</v>
      </c>
      <c r="BS54" s="238">
        <f>((BT15^2+BU15^2)*$G$56/1000)/$C$16^2</f>
        <v>7.4449467984375019E-3</v>
      </c>
      <c r="BT54" s="239" t="s">
        <v>56</v>
      </c>
      <c r="BU54" s="240">
        <f>((BT15^2+BU15^2)*$O$56)/(100*$C$16)</f>
        <v>0.13480295400000003</v>
      </c>
      <c r="BV54" s="238">
        <f>((BW15^2+BX15^2)*$G$56/1000)/$C$16^2</f>
        <v>6.7928818359374995E-3</v>
      </c>
      <c r="BW54" s="239" t="s">
        <v>56</v>
      </c>
      <c r="BX54" s="240">
        <f>((BW15^2+BX15^2)*$O$56)/(100*$C$16)</f>
        <v>0.12299624999999997</v>
      </c>
      <c r="BY54" s="238">
        <f>((BZ15^2+CA15^2)*$G$56/1000)/$C$16^2</f>
        <v>6.4323857777343748E-3</v>
      </c>
      <c r="BZ54" s="239" t="s">
        <v>56</v>
      </c>
      <c r="CA54" s="240">
        <f>((BZ15^2+CA15^2)*$O$56)/(100*$C$16)</f>
        <v>0.11646887849999998</v>
      </c>
    </row>
    <row r="55" spans="1:81">
      <c r="A55" s="270"/>
      <c r="B55" s="271" t="s">
        <v>59</v>
      </c>
      <c r="C55" s="242">
        <v>19</v>
      </c>
      <c r="D55" s="243"/>
      <c r="E55" s="243"/>
      <c r="F55" s="244" t="s">
        <v>60</v>
      </c>
      <c r="G55" s="609">
        <v>83.84</v>
      </c>
      <c r="H55" s="53"/>
      <c r="I55" s="54"/>
      <c r="J55" s="272"/>
      <c r="K55" s="273"/>
      <c r="L55" s="274"/>
      <c r="M55" s="275"/>
      <c r="N55" s="276"/>
      <c r="O55" s="277"/>
      <c r="P55" s="272"/>
      <c r="Q55" s="273"/>
      <c r="R55" s="274"/>
      <c r="S55" s="275"/>
      <c r="T55" s="273"/>
      <c r="U55" s="274"/>
      <c r="V55" s="275"/>
      <c r="W55" s="273"/>
      <c r="X55" s="274"/>
      <c r="Y55" s="275"/>
      <c r="Z55" s="273"/>
      <c r="AA55" s="274"/>
      <c r="AB55" s="275"/>
      <c r="AC55" s="273"/>
      <c r="AD55" s="274"/>
      <c r="AE55" s="275"/>
      <c r="AF55" s="273"/>
      <c r="AG55" s="274"/>
      <c r="AH55" s="275"/>
      <c r="AI55" s="273"/>
      <c r="AJ55" s="274"/>
      <c r="AK55" s="275"/>
      <c r="AL55" s="273"/>
      <c r="AM55" s="274"/>
      <c r="AN55" s="275"/>
      <c r="AO55" s="273"/>
      <c r="AP55" s="274"/>
      <c r="AQ55" s="275"/>
      <c r="AR55" s="273"/>
      <c r="AS55" s="274"/>
      <c r="AT55" s="275"/>
      <c r="AU55" s="273"/>
      <c r="AV55" s="274"/>
      <c r="AW55" s="275"/>
      <c r="AX55" s="273"/>
      <c r="AY55" s="274"/>
      <c r="AZ55" s="275"/>
      <c r="BA55" s="273"/>
      <c r="BB55" s="274"/>
      <c r="BC55" s="275"/>
      <c r="BD55" s="273"/>
      <c r="BE55" s="274"/>
      <c r="BF55" s="275"/>
      <c r="BG55" s="273"/>
      <c r="BH55" s="274"/>
      <c r="BI55" s="275"/>
      <c r="BJ55" s="273"/>
      <c r="BK55" s="274"/>
      <c r="BL55" s="275"/>
      <c r="BM55" s="273"/>
      <c r="BN55" s="274"/>
      <c r="BO55" s="275"/>
      <c r="BP55" s="273"/>
      <c r="BQ55" s="274"/>
      <c r="BR55" s="275"/>
      <c r="BS55" s="273"/>
      <c r="BT55" s="274"/>
      <c r="BU55" s="275"/>
      <c r="BV55" s="273"/>
      <c r="BW55" s="274"/>
      <c r="BX55" s="275"/>
      <c r="BY55" s="273"/>
      <c r="BZ55" s="274"/>
      <c r="CA55" s="275"/>
    </row>
    <row r="56" spans="1:81" ht="13.8" thickBot="1">
      <c r="A56" s="270"/>
      <c r="B56" s="278"/>
      <c r="C56" s="225"/>
      <c r="D56" s="222"/>
      <c r="E56" s="256" t="s">
        <v>61</v>
      </c>
      <c r="F56" s="257"/>
      <c r="G56" s="611">
        <v>91.9</v>
      </c>
      <c r="H56" s="140"/>
      <c r="I56" s="259"/>
      <c r="J56" s="260"/>
      <c r="K56" s="261"/>
      <c r="L56" s="261"/>
      <c r="M56" s="262"/>
      <c r="N56" s="140" t="s">
        <v>62</v>
      </c>
      <c r="O56" s="255">
        <v>10.4</v>
      </c>
      <c r="P56" s="260"/>
      <c r="Q56" s="261"/>
      <c r="R56" s="261"/>
      <c r="S56" s="280"/>
      <c r="T56" s="261"/>
      <c r="U56" s="261"/>
      <c r="V56" s="280"/>
      <c r="W56" s="261"/>
      <c r="X56" s="261"/>
      <c r="Y56" s="280"/>
      <c r="Z56" s="261"/>
      <c r="AA56" s="261"/>
      <c r="AB56" s="280"/>
      <c r="AC56" s="261"/>
      <c r="AD56" s="261"/>
      <c r="AE56" s="280"/>
      <c r="AF56" s="261"/>
      <c r="AG56" s="261"/>
      <c r="AH56" s="280"/>
      <c r="AI56" s="261"/>
      <c r="AJ56" s="261"/>
      <c r="AK56" s="280"/>
      <c r="AL56" s="261"/>
      <c r="AM56" s="261"/>
      <c r="AN56" s="280"/>
      <c r="AO56" s="261"/>
      <c r="AP56" s="261"/>
      <c r="AQ56" s="280"/>
      <c r="AR56" s="261"/>
      <c r="AS56" s="261"/>
      <c r="AT56" s="280"/>
      <c r="AU56" s="261"/>
      <c r="AV56" s="261"/>
      <c r="AW56" s="280"/>
      <c r="AX56" s="261"/>
      <c r="AY56" s="261"/>
      <c r="AZ56" s="280"/>
      <c r="BA56" s="261"/>
      <c r="BB56" s="261"/>
      <c r="BC56" s="280"/>
      <c r="BD56" s="261"/>
      <c r="BE56" s="261"/>
      <c r="BF56" s="280"/>
      <c r="BG56" s="261"/>
      <c r="BH56" s="261"/>
      <c r="BI56" s="280"/>
      <c r="BJ56" s="261"/>
      <c r="BK56" s="261"/>
      <c r="BL56" s="280"/>
      <c r="BM56" s="261"/>
      <c r="BN56" s="261"/>
      <c r="BO56" s="280"/>
      <c r="BP56" s="261"/>
      <c r="BQ56" s="261"/>
      <c r="BR56" s="280"/>
      <c r="BS56" s="261"/>
      <c r="BT56" s="261"/>
      <c r="BU56" s="280"/>
      <c r="BV56" s="261"/>
      <c r="BW56" s="261"/>
      <c r="BX56" s="280"/>
      <c r="BY56" s="261"/>
      <c r="BZ56" s="261"/>
      <c r="CA56" s="280"/>
    </row>
    <row r="57" spans="1:81" ht="13.8" thickBot="1">
      <c r="A57" s="118"/>
      <c r="B57" s="1610" t="s">
        <v>63</v>
      </c>
      <c r="C57" s="1611"/>
      <c r="D57" s="1611"/>
      <c r="E57" s="1611"/>
      <c r="F57" s="1611"/>
      <c r="G57" s="1612"/>
      <c r="H57" s="281">
        <f>SUM(I15,H53,H54)</f>
        <v>3.9455191122964841</v>
      </c>
      <c r="I57" s="282" t="s">
        <v>56</v>
      </c>
      <c r="J57" s="283">
        <f>SUM(J15,J53,J54)</f>
        <v>0.18377256649999998</v>
      </c>
      <c r="K57" s="281">
        <f t="shared" ref="K57" si="193">SUM(L15,K53,K54)</f>
        <v>3.9334853821246094</v>
      </c>
      <c r="L57" s="282" t="s">
        <v>56</v>
      </c>
      <c r="M57" s="283">
        <f t="shared" ref="M57" si="194">SUM(M15,M53,M54)</f>
        <v>0.18316182650000001</v>
      </c>
      <c r="N57" s="281">
        <f t="shared" ref="N57" si="195">SUM(O15,N53,N54)</f>
        <v>3.9425106700609378</v>
      </c>
      <c r="O57" s="282" t="s">
        <v>56</v>
      </c>
      <c r="P57" s="283">
        <f t="shared" ref="P57" si="196">SUM(P15,P53,P54)</f>
        <v>0.18361970599999999</v>
      </c>
      <c r="Q57" s="281">
        <f t="shared" ref="Q57" si="197">SUM(R15,Q53,Q54)</f>
        <v>4.0327667479749998</v>
      </c>
      <c r="R57" s="282" t="s">
        <v>56</v>
      </c>
      <c r="S57" s="283">
        <f t="shared" ref="S57" si="198">SUM(S15,S53,S54)</f>
        <v>0.18825641599999998</v>
      </c>
      <c r="T57" s="281">
        <f t="shared" ref="T57" si="199">SUM(U15,T53,T54)</f>
        <v>4.4058868998437504</v>
      </c>
      <c r="U57" s="282" t="s">
        <v>56</v>
      </c>
      <c r="V57" s="283">
        <f t="shared" ref="V57" si="200">SUM(V15,V53,V54)</f>
        <v>0.20853860000000002</v>
      </c>
      <c r="W57" s="281">
        <f t="shared" ref="W57" si="201">SUM(X15,W53,W54)</f>
        <v>4.9988708090429688</v>
      </c>
      <c r="X57" s="282" t="s">
        <v>56</v>
      </c>
      <c r="Y57" s="283">
        <f t="shared" ref="Y57" si="202">SUM(Y15,Y53,Y54)</f>
        <v>0.24746052500000001</v>
      </c>
      <c r="Z57" s="281">
        <f t="shared" ref="Z57" si="203">SUM(AA15,Z53,Z54)</f>
        <v>5.6252467313335934</v>
      </c>
      <c r="AA57" s="282" t="s">
        <v>56</v>
      </c>
      <c r="AB57" s="283">
        <f t="shared" ref="AB57" si="204">SUM(AB15,AB53,AB54)</f>
        <v>0.44648048899999998</v>
      </c>
      <c r="AC57" s="281">
        <f t="shared" ref="AC57" si="205">SUM(AD15,AC53,AC54)</f>
        <v>5.8301428392589845</v>
      </c>
      <c r="AD57" s="282" t="s">
        <v>56</v>
      </c>
      <c r="AE57" s="283">
        <f t="shared" ref="AE57" si="206">SUM(AE15,AE53,AE54)</f>
        <v>0.74770599049999997</v>
      </c>
      <c r="AF57" s="281">
        <f t="shared" ref="AF57" si="207">SUM(AG15,AF53,AF54)</f>
        <v>5.9356273873937502</v>
      </c>
      <c r="AG57" s="282" t="s">
        <v>56</v>
      </c>
      <c r="AH57" s="283">
        <f t="shared" ref="AH57" si="208">SUM(AH15,AH53,AH54)</f>
        <v>0.87647952799999995</v>
      </c>
      <c r="AI57" s="281">
        <f t="shared" ref="AI57" si="209">SUM(AJ15,AI53,AI54)</f>
        <v>5.908459647636719</v>
      </c>
      <c r="AJ57" s="282" t="s">
        <v>56</v>
      </c>
      <c r="AK57" s="283">
        <f t="shared" ref="AK57" si="210">SUM(AK15,AK53,AK54)</f>
        <v>0.72044232499999994</v>
      </c>
      <c r="AL57" s="281">
        <f t="shared" ref="AL57" si="211">SUM(AM15,AL53,AL54)</f>
        <v>5.8391693290750002</v>
      </c>
      <c r="AM57" s="282" t="s">
        <v>56</v>
      </c>
      <c r="AN57" s="283">
        <f t="shared" ref="AN57" si="212">SUM(AN15,AN53,AN54)</f>
        <v>0.71218563199999996</v>
      </c>
      <c r="AO57" s="281">
        <f t="shared" ref="AO57" si="213">SUM(AP15,AO53,AO54)</f>
        <v>5.8482141249402346</v>
      </c>
      <c r="AP57" s="282" t="s">
        <v>56</v>
      </c>
      <c r="AQ57" s="283">
        <f t="shared" ref="AQ57" si="214">SUM(AQ15,AQ53,AQ54)</f>
        <v>0.73699673450000003</v>
      </c>
      <c r="AR57" s="281">
        <f t="shared" ref="AR57" si="215">SUM(AS15,AR53,AR54)</f>
        <v>5.9295674129511715</v>
      </c>
      <c r="AS57" s="282" t="s">
        <v>56</v>
      </c>
      <c r="AT57" s="283">
        <f t="shared" ref="AT57" si="216">SUM(AT15,AT53,AT54)</f>
        <v>0.78239359249999996</v>
      </c>
      <c r="AU57" s="281">
        <f t="shared" ref="AU57" si="217">SUM(AV15,AU53,AU54)</f>
        <v>6.0500767256230468</v>
      </c>
      <c r="AV57" s="282" t="s">
        <v>56</v>
      </c>
      <c r="AW57" s="283">
        <f t="shared" ref="AW57" si="218">SUM(AW15,AW53,AW54)</f>
        <v>0.77961553250000004</v>
      </c>
      <c r="AX57" s="281">
        <f t="shared" ref="AX57" si="219">SUM(AY15,AX53,AX54)</f>
        <v>6.0922679892671869</v>
      </c>
      <c r="AY57" s="282" t="s">
        <v>56</v>
      </c>
      <c r="AZ57" s="283">
        <f t="shared" ref="AZ57" si="220">SUM(AZ15,AZ53,AZ54)</f>
        <v>0.810078674</v>
      </c>
      <c r="BA57" s="281">
        <f t="shared" ref="BA57" si="221">SUM(BB15,BA53,BA54)</f>
        <v>6.0530531532730469</v>
      </c>
      <c r="BB57" s="282" t="s">
        <v>56</v>
      </c>
      <c r="BC57" s="283">
        <f t="shared" ref="BC57" si="222">SUM(BC15,BC53,BC54)</f>
        <v>0.65018871649999999</v>
      </c>
      <c r="BD57" s="281">
        <f t="shared" ref="BD57" si="223">SUM(BE15,BD53,BD54)</f>
        <v>5.8873229758234373</v>
      </c>
      <c r="BE57" s="282" t="s">
        <v>56</v>
      </c>
      <c r="BF57" s="283">
        <f t="shared" ref="BF57" si="224">SUM(BF15,BF53,BF54)</f>
        <v>0.49296765799999998</v>
      </c>
      <c r="BG57" s="281">
        <f t="shared" ref="BG57" si="225">SUM(BH15,BG53,BG54)</f>
        <v>5.6252377721605464</v>
      </c>
      <c r="BH57" s="282" t="s">
        <v>56</v>
      </c>
      <c r="BI57" s="283">
        <f t="shared" ref="BI57" si="226">SUM(BI15,BI53,BI54)</f>
        <v>0.30531826849999999</v>
      </c>
      <c r="BJ57" s="281">
        <f t="shared" ref="BJ57" si="227">SUM(BK15,BJ53,BJ54)</f>
        <v>5.3391219625667965</v>
      </c>
      <c r="BK57" s="282" t="s">
        <v>56</v>
      </c>
      <c r="BL57" s="283">
        <f t="shared" ref="BL57" si="228">SUM(BL15,BL53,BL54)</f>
        <v>0.27011470849999997</v>
      </c>
      <c r="BM57" s="281">
        <f t="shared" ref="BM57" si="229">SUM(BN15,BM53,BM54)</f>
        <v>5.1343591663609374</v>
      </c>
      <c r="BN57" s="282" t="s">
        <v>56</v>
      </c>
      <c r="BO57" s="283">
        <f t="shared" ref="BO57" si="230">SUM(BO15,BO53,BO54)</f>
        <v>0.25330303399999998</v>
      </c>
      <c r="BP57" s="281">
        <f t="shared" ref="BP57" si="231">SUM(BQ15,BP53,BP54)</f>
        <v>4.8633955302437508</v>
      </c>
      <c r="BQ57" s="282" t="s">
        <v>56</v>
      </c>
      <c r="BR57" s="283">
        <f t="shared" ref="BR57" si="232">SUM(BR15,BR53,BR54)</f>
        <v>0.23585482400000002</v>
      </c>
      <c r="BS57" s="281">
        <f t="shared" ref="BS57" si="233">SUM(BT15,BS53,BS54)</f>
        <v>4.5804449467984378</v>
      </c>
      <c r="BT57" s="282" t="s">
        <v>56</v>
      </c>
      <c r="BU57" s="283">
        <f t="shared" ref="BU57" si="234">SUM(BU15,BU53,BU54)</f>
        <v>0.21864295400000003</v>
      </c>
      <c r="BV57" s="281">
        <f t="shared" ref="BV57" si="235">SUM(BW15,BV53,BV54)</f>
        <v>4.3757928818359373</v>
      </c>
      <c r="BW57" s="282" t="s">
        <v>56</v>
      </c>
      <c r="BX57" s="283">
        <f t="shared" ref="BX57" si="236">SUM(BX15,BX53,BX54)</f>
        <v>0.20683624999999997</v>
      </c>
      <c r="BY57" s="281">
        <f t="shared" ref="BY57" si="237">SUM(BZ15,BY53,BY54)</f>
        <v>4.2584323857777342</v>
      </c>
      <c r="BZ57" s="282" t="s">
        <v>56</v>
      </c>
      <c r="CA57" s="283">
        <f t="shared" ref="CA57" si="238">SUM(CA15,CA53,CA54)</f>
        <v>0.20030887849999998</v>
      </c>
    </row>
    <row r="58" spans="1:81">
      <c r="A58" s="284" t="s">
        <v>64</v>
      </c>
      <c r="B58" s="285"/>
      <c r="C58" s="286"/>
      <c r="D58" s="287"/>
      <c r="E58" s="54"/>
      <c r="F58" s="8"/>
      <c r="G58" s="60"/>
      <c r="H58" s="288"/>
      <c r="I58" s="289"/>
      <c r="J58" s="290"/>
      <c r="K58" s="291"/>
      <c r="L58" s="292"/>
      <c r="M58" s="290"/>
      <c r="N58" s="291"/>
      <c r="O58" s="292"/>
      <c r="P58" s="290"/>
      <c r="Q58" s="291"/>
      <c r="R58" s="292"/>
      <c r="S58" s="290"/>
      <c r="T58" s="291"/>
      <c r="U58" s="292"/>
      <c r="V58" s="290"/>
      <c r="W58" s="291"/>
      <c r="X58" s="292"/>
      <c r="Y58" s="290"/>
      <c r="Z58" s="291"/>
      <c r="AA58" s="292"/>
      <c r="AB58" s="290"/>
      <c r="AC58" s="291"/>
      <c r="AD58" s="292"/>
      <c r="AE58" s="290"/>
      <c r="AF58" s="291"/>
      <c r="AG58" s="292"/>
      <c r="AH58" s="290"/>
      <c r="AI58" s="291"/>
      <c r="AJ58" s="292"/>
      <c r="AK58" s="290"/>
      <c r="AL58" s="291"/>
      <c r="AM58" s="292"/>
      <c r="AN58" s="290"/>
      <c r="AO58" s="291"/>
      <c r="AP58" s="292"/>
      <c r="AQ58" s="290"/>
      <c r="AR58" s="291"/>
      <c r="AS58" s="292"/>
      <c r="AT58" s="290"/>
      <c r="AU58" s="291"/>
      <c r="AV58" s="292"/>
      <c r="AW58" s="290"/>
      <c r="AX58" s="291"/>
      <c r="AY58" s="292"/>
      <c r="AZ58" s="290"/>
      <c r="BA58" s="291"/>
      <c r="BB58" s="292"/>
      <c r="BC58" s="290"/>
      <c r="BD58" s="291"/>
      <c r="BE58" s="292"/>
      <c r="BF58" s="290"/>
      <c r="BG58" s="291"/>
      <c r="BH58" s="292"/>
      <c r="BI58" s="290"/>
      <c r="BJ58" s="291"/>
      <c r="BK58" s="292"/>
      <c r="BL58" s="290"/>
      <c r="BM58" s="291"/>
      <c r="BN58" s="292"/>
      <c r="BO58" s="290"/>
      <c r="BP58" s="291"/>
      <c r="BQ58" s="292"/>
      <c r="BR58" s="290"/>
      <c r="BS58" s="291"/>
      <c r="BT58" s="292"/>
      <c r="BU58" s="290"/>
      <c r="BV58" s="291"/>
      <c r="BW58" s="292"/>
      <c r="BX58" s="290"/>
      <c r="BY58" s="291"/>
      <c r="BZ58" s="292"/>
      <c r="CA58" s="290"/>
    </row>
    <row r="59" spans="1:81" ht="14.4" thickBot="1">
      <c r="A59" s="293" t="s">
        <v>65</v>
      </c>
      <c r="B59" s="149"/>
      <c r="C59" s="294"/>
      <c r="D59" s="149"/>
      <c r="E59" s="131"/>
      <c r="F59" s="149" t="s">
        <v>66</v>
      </c>
      <c r="G59" s="141"/>
      <c r="H59" s="295">
        <f>SUM(H52,H57)</f>
        <v>9.539236827536719</v>
      </c>
      <c r="I59" s="296" t="s">
        <v>56</v>
      </c>
      <c r="J59" s="297">
        <f>SUM(J52,J57)</f>
        <v>0.71003821681250001</v>
      </c>
      <c r="K59" s="295">
        <f>SUM(K52,K57)</f>
        <v>9.5542908274839853</v>
      </c>
      <c r="L59" s="296" t="s">
        <v>56</v>
      </c>
      <c r="M59" s="297">
        <f>SUM(M52,M57)</f>
        <v>0.69342227900000009</v>
      </c>
      <c r="N59" s="295">
        <f>SUM(N52,N57)</f>
        <v>9.5633161154203137</v>
      </c>
      <c r="O59" s="296" t="s">
        <v>56</v>
      </c>
      <c r="P59" s="297">
        <f>SUM(P52,P57)</f>
        <v>0.69388015850000007</v>
      </c>
      <c r="Q59" s="295">
        <f>SUM(Q52,Q57)</f>
        <v>9.8070973875960945</v>
      </c>
      <c r="R59" s="296" t="s">
        <v>56</v>
      </c>
      <c r="S59" s="297">
        <f>SUM(S52,S57)</f>
        <v>0.74345870412500004</v>
      </c>
      <c r="T59" s="295">
        <f>SUM(T52,T57)</f>
        <v>10.845679114210547</v>
      </c>
      <c r="U59" s="296" t="s">
        <v>56</v>
      </c>
      <c r="V59" s="297">
        <f>SUM(V52,V57)</f>
        <v>1.0237120270625</v>
      </c>
      <c r="W59" s="295">
        <f>SUM(W52,W57)</f>
        <v>12.279189216026953</v>
      </c>
      <c r="X59" s="296" t="s">
        <v>56</v>
      </c>
      <c r="Y59" s="297">
        <f>SUM(Y52,Y57)</f>
        <v>1.4158123083125</v>
      </c>
      <c r="Z59" s="295">
        <f>SUM(Z52,Z57)</f>
        <v>13.653030843397266</v>
      </c>
      <c r="AA59" s="296" t="s">
        <v>56</v>
      </c>
      <c r="AB59" s="297">
        <f>SUM(AB52,AB57)</f>
        <v>1.8316352665625002</v>
      </c>
      <c r="AC59" s="295">
        <f>SUM(AC52,AC57)</f>
        <v>14.041813692905862</v>
      </c>
      <c r="AD59" s="296" t="s">
        <v>56</v>
      </c>
      <c r="AE59" s="297">
        <f>SUM(AE52,AE57)</f>
        <v>2.1530234450000001</v>
      </c>
      <c r="AF59" s="295">
        <f>SUM(AF52,AF57)</f>
        <v>14.117132860260938</v>
      </c>
      <c r="AG59" s="296" t="s">
        <v>56</v>
      </c>
      <c r="AH59" s="297">
        <f>SUM(AH52,AH57)</f>
        <v>2.2420365642500002</v>
      </c>
      <c r="AI59" s="295">
        <f>SUM(AI52,AI57)</f>
        <v>14.089963602383204</v>
      </c>
      <c r="AJ59" s="296" t="s">
        <v>56</v>
      </c>
      <c r="AK59" s="297">
        <f>SUM(AK52,AK57)</f>
        <v>2.0829648423125002</v>
      </c>
      <c r="AL59" s="295">
        <f>SUM(AL52,AL57)</f>
        <v>14.156330363133986</v>
      </c>
      <c r="AM59" s="296" t="s">
        <v>56</v>
      </c>
      <c r="AN59" s="297">
        <f>SUM(AN52,AN57)</f>
        <v>2.0746487793124997</v>
      </c>
      <c r="AO59" s="295">
        <f>SUM(AO52,AO57)</f>
        <v>14.059848478974612</v>
      </c>
      <c r="AP59" s="296" t="s">
        <v>56</v>
      </c>
      <c r="AQ59" s="297">
        <f>SUM(AQ52,AQ57)</f>
        <v>2.0694842630000001</v>
      </c>
      <c r="AR59" s="295">
        <f>SUM(AR52,AR57)</f>
        <v>14.174375628208594</v>
      </c>
      <c r="AS59" s="296" t="s">
        <v>56</v>
      </c>
      <c r="AT59" s="297">
        <f>SUM(AT52,AT57)</f>
        <v>2.1428343670625001</v>
      </c>
      <c r="AU59" s="295">
        <f>SUM(AU52,AU57)</f>
        <v>14.406436274861719</v>
      </c>
      <c r="AV59" s="296" t="s">
        <v>56</v>
      </c>
      <c r="AW59" s="297">
        <f>SUM(AW52,AW57)</f>
        <v>2.1555925060624999</v>
      </c>
      <c r="AX59" s="295">
        <f>SUM(AX52,AX57)</f>
        <v>14.840660512453125</v>
      </c>
      <c r="AY59" s="296" t="s">
        <v>56</v>
      </c>
      <c r="AZ59" s="297">
        <f>SUM(AZ52,AZ57)</f>
        <v>2.3132812872500002</v>
      </c>
      <c r="BA59" s="295">
        <f>SUM(BA52,BA57)</f>
        <v>14.713979136125392</v>
      </c>
      <c r="BB59" s="296" t="s">
        <v>56</v>
      </c>
      <c r="BC59" s="297">
        <f>SUM(BC52,BC57)</f>
        <v>2.1157831636250002</v>
      </c>
      <c r="BD59" s="295">
        <f>SUM(BD52,BD57)</f>
        <v>14.436658606565626</v>
      </c>
      <c r="BE59" s="296" t="s">
        <v>56</v>
      </c>
      <c r="BF59" s="297">
        <f>SUM(BF52,BF57)</f>
        <v>1.9061387142499999</v>
      </c>
      <c r="BG59" s="295">
        <f>SUM(BG52,BG57)</f>
        <v>13.993638100332422</v>
      </c>
      <c r="BH59" s="296" t="s">
        <v>56</v>
      </c>
      <c r="BI59" s="297">
        <f>SUM(BI52,BI57)</f>
        <v>1.6432224709999999</v>
      </c>
      <c r="BJ59" s="295">
        <f>SUM(BJ52,BJ57)</f>
        <v>13.384917248861719</v>
      </c>
      <c r="BK59" s="296" t="s">
        <v>56</v>
      </c>
      <c r="BL59" s="297">
        <f>SUM(BL52,BL57)</f>
        <v>1.4995235650624998</v>
      </c>
      <c r="BM59" s="295">
        <f>SUM(BM52,BM57)</f>
        <v>12.942015573604687</v>
      </c>
      <c r="BN59" s="296" t="s">
        <v>56</v>
      </c>
      <c r="BO59" s="297">
        <f>SUM(BO52,BO57)</f>
        <v>1.4148161269999999</v>
      </c>
      <c r="BP59" s="295">
        <f>SUM(BP52,BP57)</f>
        <v>12.225010938802736</v>
      </c>
      <c r="BQ59" s="296" t="s">
        <v>56</v>
      </c>
      <c r="BR59" s="297">
        <f>SUM(BR52,BR57)</f>
        <v>1.2699598113124999</v>
      </c>
      <c r="BS59" s="295">
        <f>SUM(BS52,BS57)</f>
        <v>11.438856939329298</v>
      </c>
      <c r="BT59" s="296" t="s">
        <v>56</v>
      </c>
      <c r="BU59" s="297">
        <f>SUM(BU52,BU57)</f>
        <v>0.92364679981250009</v>
      </c>
      <c r="BV59" s="295">
        <f>SUM(BV52,BV57)</f>
        <v>10.845653683979297</v>
      </c>
      <c r="BW59" s="296" t="s">
        <v>56</v>
      </c>
      <c r="BX59" s="297">
        <f>SUM(BX52,BX57)</f>
        <v>0.8075692218124999</v>
      </c>
      <c r="BY59" s="295">
        <f>SUM(BY52,BY57)</f>
        <v>10.526527367483203</v>
      </c>
      <c r="BZ59" s="296" t="s">
        <v>56</v>
      </c>
      <c r="CA59" s="297">
        <f>SUM(CA52,CA57)</f>
        <v>0.771628671125</v>
      </c>
    </row>
    <row r="60" spans="1:81" s="298" customFormat="1">
      <c r="E60" s="298" t="s">
        <v>67</v>
      </c>
      <c r="I60" s="299">
        <f>J59/H59</f>
        <v>7.4433440499437786E-2</v>
      </c>
      <c r="L60" s="299">
        <f>M59/K59</f>
        <v>7.2577053757385462E-2</v>
      </c>
      <c r="O60" s="299">
        <f>P59/N59</f>
        <v>7.2556438595724873E-2</v>
      </c>
      <c r="R60" s="299">
        <f>S59/Q59</f>
        <v>7.5808230992517545E-2</v>
      </c>
      <c r="U60" s="299">
        <f>V59/T59</f>
        <v>9.438892818810965E-2</v>
      </c>
      <c r="X60" s="299">
        <f>Y59/W59</f>
        <v>0.11530177468595108</v>
      </c>
      <c r="AA60" s="299">
        <f>AB59/Z59</f>
        <v>0.13415594585346566</v>
      </c>
      <c r="AD60" s="299">
        <f>AE59/AC59</f>
        <v>0.15332944105986396</v>
      </c>
      <c r="AG60" s="299">
        <f>AH59/AF59</f>
        <v>0.15881670778641088</v>
      </c>
      <c r="AJ60" s="299">
        <f>AK59/AI59</f>
        <v>0.14783323087933198</v>
      </c>
      <c r="AM60" s="299">
        <f>AN59/AL59</f>
        <v>0.14655272419435156</v>
      </c>
      <c r="AP60" s="299">
        <f>AQ59/AO59</f>
        <v>0.14719107863038139</v>
      </c>
      <c r="AS60" s="299">
        <f>AT59/AR59</f>
        <v>0.1511766319214809</v>
      </c>
      <c r="AV60" s="299">
        <f>AW59/AU59</f>
        <v>0.14962704619905665</v>
      </c>
      <c r="AY60" s="299">
        <f>AZ59/AX59</f>
        <v>0.15587455055042024</v>
      </c>
      <c r="BB60" s="299">
        <f>BC59/BA59</f>
        <v>0.1437940847986105</v>
      </c>
      <c r="BE60" s="299">
        <f>BF59/BD59</f>
        <v>0.1320346186882268</v>
      </c>
      <c r="BH60" s="299">
        <f>BI59/BG59</f>
        <v>0.11742639471010506</v>
      </c>
      <c r="BK60" s="299">
        <f>BL59/BJ59</f>
        <v>0.11203084316341384</v>
      </c>
      <c r="BN60" s="299">
        <f>BO59/BM59</f>
        <v>0.10931961246326463</v>
      </c>
      <c r="BQ60" s="299">
        <f>BR59/BP59</f>
        <v>0.10388210020177488</v>
      </c>
      <c r="BT60" s="299">
        <f>BU59/BS59</f>
        <v>8.0746424639406053E-2</v>
      </c>
      <c r="BW60" s="299">
        <f>BX59/BV59</f>
        <v>7.4460170437251214E-2</v>
      </c>
      <c r="BZ60" s="299">
        <f>CA59/BY59</f>
        <v>7.3303250368073614E-2</v>
      </c>
      <c r="CC60" s="563"/>
    </row>
    <row r="61" spans="1:81" ht="13.8">
      <c r="B61" s="1621" t="s">
        <v>68</v>
      </c>
      <c r="C61" s="1621"/>
      <c r="D61" s="1621"/>
      <c r="E61" s="1621"/>
      <c r="F61" s="1621"/>
      <c r="T61" s="300"/>
      <c r="U61" s="301"/>
    </row>
  </sheetData>
  <mergeCells count="12">
    <mergeCell ref="B57:G57"/>
    <mergeCell ref="B61:F61"/>
    <mergeCell ref="K3:N3"/>
    <mergeCell ref="BZ3:CA3"/>
    <mergeCell ref="E24:F24"/>
    <mergeCell ref="E25:F25"/>
    <mergeCell ref="E26:F26"/>
    <mergeCell ref="B52:G52"/>
    <mergeCell ref="A20:B20"/>
    <mergeCell ref="D20:E20"/>
    <mergeCell ref="A21:B21"/>
    <mergeCell ref="D21:E21"/>
  </mergeCells>
  <pageMargins left="0.19685039370078741" right="0.19685039370078741" top="0.39370078740157483" bottom="3.937007874015748E-2" header="0.35433070866141736" footer="0.11811023622047245"/>
  <pageSetup paperSize="9" scale="73" orientation="landscape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5"/>
  <sheetViews>
    <sheetView view="pageBreakPreview" zoomScale="55" zoomScaleNormal="100" zoomScaleSheetLayoutView="55" workbookViewId="0">
      <selection activeCell="H52" sqref="H52"/>
    </sheetView>
  </sheetViews>
  <sheetFormatPr defaultColWidth="9.109375" defaultRowHeight="13.2"/>
  <cols>
    <col min="1" max="1" width="3.44140625" style="1" customWidth="1"/>
    <col min="2" max="2" width="9.33203125" style="1" customWidth="1"/>
    <col min="3" max="3" width="6" style="1" customWidth="1"/>
    <col min="4" max="4" width="5.6640625" style="1" customWidth="1"/>
    <col min="5" max="5" width="5.33203125" style="1" customWidth="1"/>
    <col min="6" max="6" width="4.6640625" style="1" customWidth="1"/>
    <col min="7" max="7" width="16.109375" style="1" customWidth="1"/>
    <col min="8" max="8" width="6.6640625" style="1" customWidth="1"/>
    <col min="9" max="18" width="8.33203125" style="1" customWidth="1"/>
    <col min="19" max="19" width="8" style="1" customWidth="1"/>
    <col min="20" max="20" width="8.33203125" style="1" customWidth="1"/>
    <col min="21" max="79" width="7" style="1" customWidth="1"/>
    <col min="80" max="80" width="8.33203125" style="1" customWidth="1"/>
    <col min="81" max="81" width="23.44140625" style="1" customWidth="1"/>
    <col min="82" max="83" width="8.33203125" style="1" customWidth="1"/>
    <col min="84" max="86" width="9.109375" style="1" customWidth="1"/>
    <col min="87" max="16384" width="9.109375" style="1"/>
  </cols>
  <sheetData>
    <row r="1" spans="1:79" ht="17.399999999999999">
      <c r="C1" s="2" t="s">
        <v>0</v>
      </c>
      <c r="D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BY1" s="5" t="s">
        <v>1</v>
      </c>
    </row>
    <row r="2" spans="1:79" ht="13.8">
      <c r="C2" s="6"/>
      <c r="D2" s="7"/>
      <c r="E2" s="7"/>
      <c r="F2" s="7"/>
    </row>
    <row r="3" spans="1:79" ht="24" customHeight="1" thickBot="1">
      <c r="B3" s="8"/>
      <c r="C3" s="9" t="s">
        <v>2</v>
      </c>
      <c r="D3" s="9"/>
      <c r="E3" s="9"/>
      <c r="F3" s="10"/>
      <c r="G3" s="9"/>
      <c r="H3" s="9"/>
      <c r="J3" s="1606" t="s">
        <v>111</v>
      </c>
      <c r="K3" s="1606"/>
      <c r="L3" s="1606"/>
      <c r="M3" s="1606"/>
      <c r="N3" s="612"/>
      <c r="O3" s="8"/>
      <c r="P3" s="8"/>
      <c r="BY3" s="12" t="s">
        <v>4</v>
      </c>
      <c r="BZ3" s="1607">
        <v>43453</v>
      </c>
      <c r="CA3" s="1607"/>
    </row>
    <row r="4" spans="1:79" ht="13.8" thickBot="1">
      <c r="B4" s="8"/>
      <c r="C4" s="8"/>
      <c r="D4" s="8"/>
      <c r="E4" s="8"/>
      <c r="F4" s="8"/>
      <c r="G4" s="8"/>
      <c r="H4" s="8"/>
      <c r="I4" s="8"/>
      <c r="J4" s="8"/>
      <c r="K4" s="13"/>
      <c r="L4" s="8"/>
      <c r="M4" s="8"/>
    </row>
    <row r="5" spans="1:79" s="28" customFormat="1" ht="14.25" customHeight="1" thickBot="1">
      <c r="A5" s="14" t="s">
        <v>5</v>
      </c>
      <c r="B5" s="15"/>
      <c r="C5" s="15"/>
      <c r="D5" s="16"/>
      <c r="E5" s="16"/>
      <c r="F5" s="17"/>
      <c r="G5" s="18"/>
      <c r="H5" s="19"/>
      <c r="I5" s="20">
        <v>1</v>
      </c>
      <c r="J5" s="21" t="s">
        <v>6</v>
      </c>
      <c r="K5" s="22"/>
      <c r="L5" s="23">
        <v>2</v>
      </c>
      <c r="M5" s="24" t="s">
        <v>6</v>
      </c>
      <c r="N5" s="19"/>
      <c r="O5" s="20">
        <v>3</v>
      </c>
      <c r="P5" s="21" t="s">
        <v>6</v>
      </c>
      <c r="Q5" s="19"/>
      <c r="R5" s="20">
        <v>4</v>
      </c>
      <c r="S5" s="21" t="s">
        <v>6</v>
      </c>
      <c r="T5" s="19"/>
      <c r="U5" s="20">
        <v>5</v>
      </c>
      <c r="V5" s="21" t="s">
        <v>6</v>
      </c>
      <c r="W5" s="19"/>
      <c r="X5" s="20">
        <v>6</v>
      </c>
      <c r="Y5" s="21" t="s">
        <v>6</v>
      </c>
      <c r="Z5" s="19"/>
      <c r="AA5" s="20">
        <v>7</v>
      </c>
      <c r="AB5" s="21" t="s">
        <v>6</v>
      </c>
      <c r="AC5" s="19"/>
      <c r="AD5" s="20">
        <v>8</v>
      </c>
      <c r="AE5" s="21" t="s">
        <v>6</v>
      </c>
      <c r="AF5" s="19"/>
      <c r="AG5" s="20">
        <v>9</v>
      </c>
      <c r="AH5" s="21" t="s">
        <v>6</v>
      </c>
      <c r="AI5" s="19"/>
      <c r="AJ5" s="20">
        <v>10</v>
      </c>
      <c r="AK5" s="21" t="s">
        <v>6</v>
      </c>
      <c r="AL5" s="19"/>
      <c r="AM5" s="20">
        <v>11</v>
      </c>
      <c r="AN5" s="21" t="s">
        <v>6</v>
      </c>
      <c r="AO5" s="19"/>
      <c r="AP5" s="20">
        <v>12</v>
      </c>
      <c r="AQ5" s="21" t="s">
        <v>6</v>
      </c>
      <c r="AR5" s="19"/>
      <c r="AS5" s="20">
        <v>13</v>
      </c>
      <c r="AT5" s="21" t="s">
        <v>6</v>
      </c>
      <c r="AU5" s="19"/>
      <c r="AV5" s="20">
        <v>14</v>
      </c>
      <c r="AW5" s="21" t="s">
        <v>6</v>
      </c>
      <c r="AX5" s="19"/>
      <c r="AY5" s="20">
        <v>15</v>
      </c>
      <c r="AZ5" s="21" t="s">
        <v>6</v>
      </c>
      <c r="BA5" s="19"/>
      <c r="BB5" s="20">
        <v>16</v>
      </c>
      <c r="BC5" s="21" t="s">
        <v>6</v>
      </c>
      <c r="BD5" s="19"/>
      <c r="BE5" s="20">
        <v>17</v>
      </c>
      <c r="BF5" s="21" t="s">
        <v>6</v>
      </c>
      <c r="BG5" s="19"/>
      <c r="BH5" s="20">
        <v>18</v>
      </c>
      <c r="BI5" s="21" t="s">
        <v>6</v>
      </c>
      <c r="BJ5" s="19"/>
      <c r="BK5" s="20">
        <v>19</v>
      </c>
      <c r="BL5" s="21" t="s">
        <v>6</v>
      </c>
      <c r="BM5" s="19"/>
      <c r="BN5" s="20">
        <v>20</v>
      </c>
      <c r="BO5" s="21" t="s">
        <v>6</v>
      </c>
      <c r="BP5" s="19"/>
      <c r="BQ5" s="20">
        <v>21</v>
      </c>
      <c r="BR5" s="21" t="s">
        <v>6</v>
      </c>
      <c r="BS5" s="19"/>
      <c r="BT5" s="20">
        <v>22</v>
      </c>
      <c r="BU5" s="21" t="s">
        <v>6</v>
      </c>
      <c r="BV5" s="26"/>
      <c r="BW5" s="23">
        <v>23</v>
      </c>
      <c r="BX5" s="24" t="s">
        <v>6</v>
      </c>
      <c r="BY5" s="26"/>
      <c r="BZ5" s="23">
        <v>24</v>
      </c>
      <c r="CA5" s="27" t="s">
        <v>6</v>
      </c>
    </row>
    <row r="6" spans="1:79" s="28" customFormat="1">
      <c r="A6" s="14" t="s">
        <v>7</v>
      </c>
      <c r="B6" s="29"/>
      <c r="C6" s="29" t="s">
        <v>8</v>
      </c>
      <c r="D6" s="30"/>
      <c r="E6" s="30"/>
      <c r="F6" s="31"/>
      <c r="G6" s="31"/>
      <c r="H6" s="32" t="s">
        <v>9</v>
      </c>
      <c r="I6" s="33" t="s">
        <v>10</v>
      </c>
      <c r="J6" s="34" t="s">
        <v>11</v>
      </c>
      <c r="K6" s="32" t="s">
        <v>9</v>
      </c>
      <c r="L6" s="33" t="s">
        <v>10</v>
      </c>
      <c r="M6" s="34" t="s">
        <v>11</v>
      </c>
      <c r="N6" s="32" t="s">
        <v>9</v>
      </c>
      <c r="O6" s="33" t="s">
        <v>10</v>
      </c>
      <c r="P6" s="34" t="s">
        <v>11</v>
      </c>
      <c r="Q6" s="32" t="s">
        <v>9</v>
      </c>
      <c r="R6" s="33" t="s">
        <v>10</v>
      </c>
      <c r="S6" s="34" t="s">
        <v>11</v>
      </c>
      <c r="T6" s="32" t="s">
        <v>9</v>
      </c>
      <c r="U6" s="33" t="s">
        <v>10</v>
      </c>
      <c r="V6" s="34" t="s">
        <v>11</v>
      </c>
      <c r="W6" s="32" t="s">
        <v>9</v>
      </c>
      <c r="X6" s="33" t="s">
        <v>10</v>
      </c>
      <c r="Y6" s="34" t="s">
        <v>11</v>
      </c>
      <c r="Z6" s="32" t="s">
        <v>9</v>
      </c>
      <c r="AA6" s="33" t="s">
        <v>10</v>
      </c>
      <c r="AB6" s="34" t="s">
        <v>11</v>
      </c>
      <c r="AC6" s="32" t="s">
        <v>9</v>
      </c>
      <c r="AD6" s="33" t="s">
        <v>10</v>
      </c>
      <c r="AE6" s="34" t="s">
        <v>11</v>
      </c>
      <c r="AF6" s="32" t="s">
        <v>9</v>
      </c>
      <c r="AG6" s="33" t="s">
        <v>10</v>
      </c>
      <c r="AH6" s="34" t="s">
        <v>11</v>
      </c>
      <c r="AI6" s="32" t="s">
        <v>9</v>
      </c>
      <c r="AJ6" s="33" t="s">
        <v>10</v>
      </c>
      <c r="AK6" s="34" t="s">
        <v>11</v>
      </c>
      <c r="AL6" s="32" t="s">
        <v>9</v>
      </c>
      <c r="AM6" s="33" t="s">
        <v>10</v>
      </c>
      <c r="AN6" s="34" t="s">
        <v>11</v>
      </c>
      <c r="AO6" s="32" t="s">
        <v>9</v>
      </c>
      <c r="AP6" s="33" t="s">
        <v>10</v>
      </c>
      <c r="AQ6" s="34" t="s">
        <v>11</v>
      </c>
      <c r="AR6" s="32" t="s">
        <v>9</v>
      </c>
      <c r="AS6" s="33" t="s">
        <v>10</v>
      </c>
      <c r="AT6" s="34" t="s">
        <v>11</v>
      </c>
      <c r="AU6" s="32" t="s">
        <v>9</v>
      </c>
      <c r="AV6" s="33" t="s">
        <v>10</v>
      </c>
      <c r="AW6" s="34" t="s">
        <v>11</v>
      </c>
      <c r="AX6" s="32" t="s">
        <v>9</v>
      </c>
      <c r="AY6" s="33" t="s">
        <v>10</v>
      </c>
      <c r="AZ6" s="34" t="s">
        <v>11</v>
      </c>
      <c r="BA6" s="32" t="s">
        <v>9</v>
      </c>
      <c r="BB6" s="33" t="s">
        <v>10</v>
      </c>
      <c r="BC6" s="34" t="s">
        <v>11</v>
      </c>
      <c r="BD6" s="32" t="s">
        <v>9</v>
      </c>
      <c r="BE6" s="33" t="s">
        <v>10</v>
      </c>
      <c r="BF6" s="34" t="s">
        <v>11</v>
      </c>
      <c r="BG6" s="32" t="s">
        <v>9</v>
      </c>
      <c r="BH6" s="33" t="s">
        <v>10</v>
      </c>
      <c r="BI6" s="34" t="s">
        <v>11</v>
      </c>
      <c r="BJ6" s="32" t="s">
        <v>9</v>
      </c>
      <c r="BK6" s="33" t="s">
        <v>10</v>
      </c>
      <c r="BL6" s="34" t="s">
        <v>11</v>
      </c>
      <c r="BM6" s="32" t="s">
        <v>9</v>
      </c>
      <c r="BN6" s="33" t="s">
        <v>10</v>
      </c>
      <c r="BO6" s="34" t="s">
        <v>11</v>
      </c>
      <c r="BP6" s="32" t="s">
        <v>9</v>
      </c>
      <c r="BQ6" s="33" t="s">
        <v>10</v>
      </c>
      <c r="BR6" s="34" t="s">
        <v>11</v>
      </c>
      <c r="BS6" s="32" t="s">
        <v>9</v>
      </c>
      <c r="BT6" s="33" t="s">
        <v>10</v>
      </c>
      <c r="BU6" s="34" t="s">
        <v>11</v>
      </c>
      <c r="BV6" s="35" t="s">
        <v>9</v>
      </c>
      <c r="BW6" s="36" t="s">
        <v>10</v>
      </c>
      <c r="BX6" s="37" t="s">
        <v>11</v>
      </c>
      <c r="BY6" s="613" t="s">
        <v>9</v>
      </c>
      <c r="BZ6" s="36" t="s">
        <v>10</v>
      </c>
      <c r="CA6" s="37" t="s">
        <v>11</v>
      </c>
    </row>
    <row r="7" spans="1:79" s="28" customFormat="1" ht="13.8" thickBot="1">
      <c r="A7" s="39" t="s">
        <v>12</v>
      </c>
      <c r="B7" s="40"/>
      <c r="C7" s="41" t="s">
        <v>13</v>
      </c>
      <c r="D7" s="42"/>
      <c r="E7" s="42"/>
      <c r="F7" s="43"/>
      <c r="G7" s="43"/>
      <c r="H7" s="44" t="s">
        <v>14</v>
      </c>
      <c r="I7" s="45" t="s">
        <v>15</v>
      </c>
      <c r="J7" s="46" t="s">
        <v>16</v>
      </c>
      <c r="K7" s="47" t="s">
        <v>14</v>
      </c>
      <c r="L7" s="48" t="s">
        <v>15</v>
      </c>
      <c r="M7" s="49" t="s">
        <v>16</v>
      </c>
      <c r="N7" s="44" t="s">
        <v>14</v>
      </c>
      <c r="O7" s="45" t="s">
        <v>15</v>
      </c>
      <c r="P7" s="46" t="s">
        <v>16</v>
      </c>
      <c r="Q7" s="44" t="s">
        <v>14</v>
      </c>
      <c r="R7" s="45" t="s">
        <v>15</v>
      </c>
      <c r="S7" s="46" t="s">
        <v>16</v>
      </c>
      <c r="T7" s="44" t="s">
        <v>14</v>
      </c>
      <c r="U7" s="45" t="s">
        <v>15</v>
      </c>
      <c r="V7" s="46" t="s">
        <v>16</v>
      </c>
      <c r="W7" s="44" t="s">
        <v>14</v>
      </c>
      <c r="X7" s="45" t="s">
        <v>15</v>
      </c>
      <c r="Y7" s="46" t="s">
        <v>16</v>
      </c>
      <c r="Z7" s="44" t="s">
        <v>14</v>
      </c>
      <c r="AA7" s="45" t="s">
        <v>15</v>
      </c>
      <c r="AB7" s="46" t="s">
        <v>16</v>
      </c>
      <c r="AC7" s="44" t="s">
        <v>14</v>
      </c>
      <c r="AD7" s="45" t="s">
        <v>15</v>
      </c>
      <c r="AE7" s="46" t="s">
        <v>16</v>
      </c>
      <c r="AF7" s="44" t="s">
        <v>14</v>
      </c>
      <c r="AG7" s="45" t="s">
        <v>15</v>
      </c>
      <c r="AH7" s="46" t="s">
        <v>16</v>
      </c>
      <c r="AI7" s="44" t="s">
        <v>14</v>
      </c>
      <c r="AJ7" s="45" t="s">
        <v>15</v>
      </c>
      <c r="AK7" s="46" t="s">
        <v>16</v>
      </c>
      <c r="AL7" s="44" t="s">
        <v>14</v>
      </c>
      <c r="AM7" s="45" t="s">
        <v>15</v>
      </c>
      <c r="AN7" s="46" t="s">
        <v>16</v>
      </c>
      <c r="AO7" s="44" t="s">
        <v>14</v>
      </c>
      <c r="AP7" s="45" t="s">
        <v>15</v>
      </c>
      <c r="AQ7" s="46" t="s">
        <v>16</v>
      </c>
      <c r="AR7" s="44" t="s">
        <v>14</v>
      </c>
      <c r="AS7" s="45" t="s">
        <v>15</v>
      </c>
      <c r="AT7" s="46" t="s">
        <v>16</v>
      </c>
      <c r="AU7" s="44" t="s">
        <v>14</v>
      </c>
      <c r="AV7" s="45" t="s">
        <v>15</v>
      </c>
      <c r="AW7" s="46" t="s">
        <v>16</v>
      </c>
      <c r="AX7" s="44" t="s">
        <v>14</v>
      </c>
      <c r="AY7" s="45" t="s">
        <v>15</v>
      </c>
      <c r="AZ7" s="46" t="s">
        <v>16</v>
      </c>
      <c r="BA7" s="44" t="s">
        <v>14</v>
      </c>
      <c r="BB7" s="45" t="s">
        <v>15</v>
      </c>
      <c r="BC7" s="46" t="s">
        <v>16</v>
      </c>
      <c r="BD7" s="44" t="s">
        <v>14</v>
      </c>
      <c r="BE7" s="45" t="s">
        <v>15</v>
      </c>
      <c r="BF7" s="46" t="s">
        <v>16</v>
      </c>
      <c r="BG7" s="44" t="s">
        <v>14</v>
      </c>
      <c r="BH7" s="45" t="s">
        <v>15</v>
      </c>
      <c r="BI7" s="46" t="s">
        <v>16</v>
      </c>
      <c r="BJ7" s="44" t="s">
        <v>14</v>
      </c>
      <c r="BK7" s="45" t="s">
        <v>15</v>
      </c>
      <c r="BL7" s="46" t="s">
        <v>16</v>
      </c>
      <c r="BM7" s="44" t="s">
        <v>14</v>
      </c>
      <c r="BN7" s="45" t="s">
        <v>15</v>
      </c>
      <c r="BO7" s="46" t="s">
        <v>16</v>
      </c>
      <c r="BP7" s="44" t="s">
        <v>14</v>
      </c>
      <c r="BQ7" s="45" t="s">
        <v>15</v>
      </c>
      <c r="BR7" s="46" t="s">
        <v>16</v>
      </c>
      <c r="BS7" s="44" t="s">
        <v>14</v>
      </c>
      <c r="BT7" s="45" t="s">
        <v>15</v>
      </c>
      <c r="BU7" s="46" t="s">
        <v>16</v>
      </c>
      <c r="BV7" s="47" t="s">
        <v>14</v>
      </c>
      <c r="BW7" s="48" t="s">
        <v>15</v>
      </c>
      <c r="BX7" s="49" t="s">
        <v>16</v>
      </c>
      <c r="BY7" s="47" t="s">
        <v>14</v>
      </c>
      <c r="BZ7" s="48" t="s">
        <v>15</v>
      </c>
      <c r="CA7" s="49" t="s">
        <v>16</v>
      </c>
    </row>
    <row r="8" spans="1:79">
      <c r="A8" s="50"/>
      <c r="B8" s="51"/>
      <c r="C8" s="614"/>
      <c r="D8" s="53"/>
      <c r="E8" s="54"/>
      <c r="F8" s="53" t="s">
        <v>17</v>
      </c>
      <c r="G8" s="55"/>
      <c r="H8" s="56">
        <f>SQRT(I8^2+J8^2)*1000/(1.73*I11)</f>
        <v>33.111128484040528</v>
      </c>
      <c r="I8" s="57">
        <v>6.7320000000000002</v>
      </c>
      <c r="J8" s="58">
        <v>1.0955999999999999</v>
      </c>
      <c r="K8" s="56">
        <f>SQRT(L8^2+M8^2)*1000/(1.73*L11)</f>
        <v>32.303488517620274</v>
      </c>
      <c r="L8" s="57">
        <v>6.5670000000000002</v>
      </c>
      <c r="M8" s="58">
        <v>1.0691999999999999</v>
      </c>
      <c r="N8" s="56">
        <f>SQRT(O8^2+P8^2)*1000/(1.73*O11)</f>
        <v>32.187836507427065</v>
      </c>
      <c r="O8" s="57">
        <v>6.5406000000000004</v>
      </c>
      <c r="P8" s="58">
        <v>1.0626</v>
      </c>
      <c r="Q8" s="56">
        <f>SQRT(R8^2+S8^2)*1000/(1.73*R11)</f>
        <v>33.30777724811599</v>
      </c>
      <c r="R8" s="57">
        <v>6.7649999999999997</v>
      </c>
      <c r="S8" s="58">
        <v>1.0824</v>
      </c>
      <c r="T8" s="56">
        <f>SQRT(U8^2+V8^2)*1000/(1.73*U11)</f>
        <v>37.768358504994858</v>
      </c>
      <c r="U8" s="57">
        <v>7.6692</v>
      </c>
      <c r="V8" s="58">
        <v>1.155</v>
      </c>
      <c r="W8" s="56">
        <f>SQRT(X8^2+Y8^2)*1000/(1.73*X11)</f>
        <v>42.911972956810708</v>
      </c>
      <c r="X8" s="57">
        <v>8.6921999999999997</v>
      </c>
      <c r="Y8" s="58">
        <v>1.3595999999999999</v>
      </c>
      <c r="Z8" s="56">
        <f>SQRT(AA8^2+AB8^2)*1000/(1.73*AA11)</f>
        <v>44.57518575361415</v>
      </c>
      <c r="AA8" s="57">
        <v>9.0023999999999997</v>
      </c>
      <c r="AB8" s="58">
        <v>1.5047999999999999</v>
      </c>
      <c r="AC8" s="56">
        <f>SQRT(AD8^2+AE8^2)*1000/(1.73*AD11)</f>
        <v>43.353346618413248</v>
      </c>
      <c r="AD8" s="57">
        <v>8.7713999999999999</v>
      </c>
      <c r="AE8" s="58">
        <v>1.4454</v>
      </c>
      <c r="AF8" s="56">
        <f>SQRT(AG8^2+AH8^2)*1000/(1.73*AG11)</f>
        <v>44.870527988577848</v>
      </c>
      <c r="AG8" s="57">
        <v>9.0617999999999999</v>
      </c>
      <c r="AH8" s="58">
        <v>1.5708</v>
      </c>
      <c r="AI8" s="56">
        <f>SQRT(AJ8^2+AK8^2)*1000/(1.73*AJ11)</f>
        <v>44.990920152897765</v>
      </c>
      <c r="AJ8" s="57">
        <v>9.0815999999999999</v>
      </c>
      <c r="AK8" s="58">
        <v>1.5972</v>
      </c>
      <c r="AL8" s="56">
        <f>SQRT(AM8^2+AN8^2)*1000/(1.73*AM11)</f>
        <v>44.843490112853566</v>
      </c>
      <c r="AM8" s="57">
        <v>9.0551999999999992</v>
      </c>
      <c r="AN8" s="58">
        <v>1.5906</v>
      </c>
      <c r="AO8" s="56">
        <f>SQRT(AP8^2+AQ8^2)*1000/(1.73*AP11)</f>
        <v>44.576733240627476</v>
      </c>
      <c r="AP8" s="57">
        <v>8.9957999999999991</v>
      </c>
      <c r="AQ8" s="58">
        <v>1.6368</v>
      </c>
      <c r="AR8" s="56">
        <f>SQRT(AS8^2+AT8^2)*1000/(1.73*AS11)</f>
        <v>44.31177511602062</v>
      </c>
      <c r="AS8" s="57">
        <v>8.9429999999999996</v>
      </c>
      <c r="AT8" s="58">
        <v>1.6235999999999999</v>
      </c>
      <c r="AU8" s="56">
        <f>SQRT(AV8^2+AW8^2)*1000/(1.73*AV11)</f>
        <v>46.786736482835742</v>
      </c>
      <c r="AV8" s="57">
        <v>9.4247999999999994</v>
      </c>
      <c r="AW8" s="58">
        <v>1.7556</v>
      </c>
      <c r="AX8" s="56">
        <f>SQRT(AY8^2+AZ8^2)*1000/(1.73*AY11)</f>
        <v>50.5707244749848</v>
      </c>
      <c r="AY8" s="57">
        <v>10.1508</v>
      </c>
      <c r="AZ8" s="58">
        <v>2.0327999999999999</v>
      </c>
      <c r="BA8" s="56">
        <f>SQRT(BB8^2+BC8^2)*1000/(1.73*BB11)</f>
        <v>50.793376486055486</v>
      </c>
      <c r="BB8" s="57">
        <v>10.2102</v>
      </c>
      <c r="BC8" s="58">
        <v>2.0064000000000002</v>
      </c>
      <c r="BD8" s="56">
        <f>SQRT(BE8^2+BF8^2)*1000/(1.73*BE11)</f>
        <v>51.877190803431773</v>
      </c>
      <c r="BE8" s="57">
        <v>10.461</v>
      </c>
      <c r="BF8" s="58">
        <v>1.9865999999999999</v>
      </c>
      <c r="BG8" s="56">
        <f>SQRT(BH8^2+BI8^2)*1000/(1.73*BH11)</f>
        <v>52.722670863875472</v>
      </c>
      <c r="BH8" s="57">
        <v>10.645799999999999</v>
      </c>
      <c r="BI8" s="58">
        <v>1.9932000000000001</v>
      </c>
      <c r="BJ8" s="56">
        <f>SQRT(BK8^2+BL8^2)*1000/(1.73*BK11)</f>
        <v>51.553203023279544</v>
      </c>
      <c r="BK8" s="57">
        <v>10.4544</v>
      </c>
      <c r="BL8" s="58">
        <v>1.7754000000000001</v>
      </c>
      <c r="BM8" s="56">
        <f>SQRT(BN8^2+BO8^2)*1000/(1.73*BN11)</f>
        <v>49.757397870088461</v>
      </c>
      <c r="BN8" s="57">
        <v>10.1046</v>
      </c>
      <c r="BO8" s="58">
        <v>1.6302000000000001</v>
      </c>
      <c r="BP8" s="56">
        <f>SQRT(BQ8^2+BR8^2)*1000/(1.73*BQ11)</f>
        <v>46.328842343572781</v>
      </c>
      <c r="BQ8" s="57">
        <v>9.3984000000000005</v>
      </c>
      <c r="BR8" s="58">
        <v>1.4718</v>
      </c>
      <c r="BS8" s="56">
        <f>SQRT(BT8^2+BU8^2)*1000/(1.73*BT11)</f>
        <v>42.492031168962889</v>
      </c>
      <c r="BT8" s="57">
        <v>8.6064000000000007</v>
      </c>
      <c r="BU8" s="58">
        <v>1.4124000000000001</v>
      </c>
      <c r="BV8" s="56">
        <f>SQRT(BW8^2+BX8^2)*1000/(1.73*BW11)</f>
        <v>38.635362594806615</v>
      </c>
      <c r="BW8" s="57">
        <v>7.8342000000000001</v>
      </c>
      <c r="BX8" s="58">
        <v>1.2605999999999999</v>
      </c>
      <c r="BY8" s="56">
        <f>SQRT(BZ8^2+CA8^2)*1000/(1.73*BZ11)</f>
        <v>36.510693744943708</v>
      </c>
      <c r="BZ8" s="57">
        <v>7.4051999999999998</v>
      </c>
      <c r="CA8" s="58">
        <v>1.1879999999999999</v>
      </c>
    </row>
    <row r="9" spans="1:79" ht="13.5" customHeight="1" thickBot="1">
      <c r="A9" s="59"/>
      <c r="B9" s="616"/>
      <c r="C9" s="233"/>
      <c r="D9" s="61"/>
      <c r="E9" s="8"/>
      <c r="F9" s="617" t="s">
        <v>19</v>
      </c>
      <c r="G9" s="63"/>
      <c r="H9" s="64">
        <f>SQRT(I9^2+J9^2)*1000/(1.73*I12)</f>
        <v>374.41588294766149</v>
      </c>
      <c r="I9" s="65">
        <v>6.6449999999999996</v>
      </c>
      <c r="J9" s="58">
        <v>0.75</v>
      </c>
      <c r="K9" s="64">
        <f>SQRT(L9^2+M9^2)*1000/(1.73*L12)</f>
        <v>365.63122436943678</v>
      </c>
      <c r="L9" s="65">
        <v>6.4889999999999999</v>
      </c>
      <c r="M9" s="58">
        <v>0.73799999999999999</v>
      </c>
      <c r="N9" s="64">
        <f>SQRT(O9^2+P9^2)*1000/(1.73*O12)</f>
        <v>364.08661162648582</v>
      </c>
      <c r="O9" s="65">
        <v>6.4589999999999996</v>
      </c>
      <c r="P9" s="58">
        <v>0.73499999999999999</v>
      </c>
      <c r="Q9" s="64">
        <f>SQRT(R9^2+S9^2)*1000/(1.73*R12)</f>
        <v>376.86323446375582</v>
      </c>
      <c r="R9" s="65">
        <v>6.681</v>
      </c>
      <c r="S9" s="58">
        <v>0.73799999999999999</v>
      </c>
      <c r="T9" s="64">
        <f>SQRT(U9^2+V9^2)*1000/(1.73*U12)</f>
        <v>427.91415663498537</v>
      </c>
      <c r="U9" s="65">
        <v>7.5810000000000004</v>
      </c>
      <c r="V9" s="58">
        <v>0.73799999999999999</v>
      </c>
      <c r="W9" s="64">
        <f>SQRT(X9^2+Y9^2)*1000/(1.73*X12)</f>
        <v>486.36398412572271</v>
      </c>
      <c r="X9" s="65">
        <v>8.5920000000000005</v>
      </c>
      <c r="Y9" s="58">
        <v>0.82499999999999996</v>
      </c>
      <c r="Z9" s="64">
        <f>SQRT(AA9^2+AB9^2)*1000/(1.73*AA12)</f>
        <v>505.52249980366724</v>
      </c>
      <c r="AA9" s="65">
        <v>8.9039999999999999</v>
      </c>
      <c r="AB9" s="58">
        <v>0.90600000000000003</v>
      </c>
      <c r="AC9" s="64">
        <f>SQRT(AD9^2+AE9^2)*1000/(1.73*AD12)</f>
        <v>491.33546733956678</v>
      </c>
      <c r="AD9" s="65">
        <v>8.67</v>
      </c>
      <c r="AE9" s="58">
        <v>0.87</v>
      </c>
      <c r="AF9" s="64">
        <f>SQRT(AG9^2+AH9^2)*1000/(1.73*AG12)</f>
        <v>508.58411232135109</v>
      </c>
      <c r="AG9" s="65">
        <v>8.9580000000000002</v>
      </c>
      <c r="AH9" s="58">
        <v>0.94499999999999995</v>
      </c>
      <c r="AI9" s="64">
        <f>SQRT(AJ9^2+AK9^2)*1000/(1.73*AJ12)</f>
        <v>509.60406486621935</v>
      </c>
      <c r="AJ9" s="65">
        <v>8.9730000000000008</v>
      </c>
      <c r="AK9" s="58">
        <v>0.94499999999999995</v>
      </c>
      <c r="AL9" s="64">
        <f>SQRT(AM9^2+AN9^2)*1000/(1.73*AM12)</f>
        <v>507.50509313569938</v>
      </c>
      <c r="AM9" s="65">
        <v>8.94</v>
      </c>
      <c r="AN9" s="58">
        <v>0.94199999999999995</v>
      </c>
      <c r="AO9" s="64">
        <f>SQRT(AP9^2+AQ9^2)*1000/(1.73*AP12)</f>
        <v>504.66964307950144</v>
      </c>
      <c r="AP9" s="65">
        <v>8.8859999999999992</v>
      </c>
      <c r="AQ9" s="58">
        <v>0.99</v>
      </c>
      <c r="AR9" s="64">
        <f>SQRT(AS9^2+AT9^2)*1000/(1.73*AS12)</f>
        <v>501.53055572856863</v>
      </c>
      <c r="AS9" s="65">
        <v>8.8350000000000009</v>
      </c>
      <c r="AT9" s="58">
        <v>0.97799999999999998</v>
      </c>
      <c r="AU9" s="64">
        <f>SQRT(AV9^2+AW9^2)*1000/(1.73*AV12)</f>
        <v>529.91694998564162</v>
      </c>
      <c r="AV9" s="65">
        <v>9.3149999999999995</v>
      </c>
      <c r="AW9" s="58">
        <v>1.0529999999999999</v>
      </c>
      <c r="AX9" s="64">
        <f>SQRT(AY9^2+AZ9^2)*1000/(1.73*AY12)</f>
        <v>572.65241349935252</v>
      </c>
      <c r="AY9" s="65">
        <v>10.029</v>
      </c>
      <c r="AZ9" s="58">
        <v>1.2</v>
      </c>
      <c r="BA9" s="64">
        <f>SQRT(BB9^2+BC9^2)*1000/(1.73*BB12)</f>
        <v>575.24541728166707</v>
      </c>
      <c r="BB9" s="65">
        <v>10.089</v>
      </c>
      <c r="BC9" s="58">
        <v>1.173</v>
      </c>
      <c r="BD9" s="64">
        <f>SQRT(BE9^2+BF9^2)*1000/(1.73*BE12)</f>
        <v>587.24580545788569</v>
      </c>
      <c r="BE9" s="65">
        <v>10.332000000000001</v>
      </c>
      <c r="BF9" s="58">
        <v>1.131</v>
      </c>
      <c r="BG9" s="64">
        <f>SQRT(BH9^2+BI9^2)*1000/(1.73*BH12)</f>
        <v>597.54021814279054</v>
      </c>
      <c r="BH9" s="65">
        <v>10.526999999999999</v>
      </c>
      <c r="BI9" s="58">
        <v>1.0980000000000001</v>
      </c>
      <c r="BJ9" s="64">
        <f>SQRT(BK9^2+BL9^2)*1000/(1.73*BK12)</f>
        <v>583.80229802917017</v>
      </c>
      <c r="BK9" s="65">
        <v>10.329000000000001</v>
      </c>
      <c r="BL9" s="58">
        <v>0.92700000000000005</v>
      </c>
      <c r="BM9" s="64">
        <f>SQRT(BN9^2+BO9^2)*1000/(1.73*BN12)</f>
        <v>563.479196169945</v>
      </c>
      <c r="BN9" s="65">
        <v>9.984</v>
      </c>
      <c r="BO9" s="58">
        <v>0.86399999999999999</v>
      </c>
      <c r="BP9" s="64">
        <f>SQRT(BQ9^2+BR9^2)*1000/(1.73*BQ12)</f>
        <v>524.55439961712591</v>
      </c>
      <c r="BQ9" s="65">
        <v>9.2850000000000001</v>
      </c>
      <c r="BR9" s="58">
        <v>0.81</v>
      </c>
      <c r="BS9" s="64">
        <f>SQRT(BT9^2+BU9^2)*1000/(1.73*BT12)</f>
        <v>481.23257290708375</v>
      </c>
      <c r="BT9" s="65">
        <v>8.5079999999999991</v>
      </c>
      <c r="BU9" s="58">
        <v>0.84</v>
      </c>
      <c r="BV9" s="64">
        <f>SQRT(BW9^2+BX9^2)*1000/(1.73*BW12)</f>
        <v>436.6962000146392</v>
      </c>
      <c r="BW9" s="65">
        <v>7.7309999999999999</v>
      </c>
      <c r="BX9" s="58">
        <v>0.78300000000000003</v>
      </c>
      <c r="BY9" s="64">
        <f>SQRT(BZ9^2+CA9^2)*1000/(1.73*BZ12)</f>
        <v>412.65781063659193</v>
      </c>
      <c r="BZ9" s="65">
        <v>7.3079999999999998</v>
      </c>
      <c r="CA9" s="58">
        <v>0.76500000000000001</v>
      </c>
    </row>
    <row r="10" spans="1:79" s="75" customFormat="1" ht="13.5" customHeight="1" thickBot="1">
      <c r="A10" s="66"/>
      <c r="B10" s="67" t="s">
        <v>20</v>
      </c>
      <c r="C10" s="595">
        <v>25</v>
      </c>
      <c r="D10" s="69" t="s">
        <v>21</v>
      </c>
      <c r="E10" s="70"/>
      <c r="F10" s="70"/>
      <c r="G10" s="71"/>
      <c r="H10" s="618"/>
      <c r="I10" s="73" t="s">
        <v>146</v>
      </c>
      <c r="J10" s="74"/>
      <c r="K10" s="618"/>
      <c r="L10" s="73" t="s">
        <v>146</v>
      </c>
      <c r="M10" s="74"/>
      <c r="N10" s="618"/>
      <c r="O10" s="73" t="s">
        <v>146</v>
      </c>
      <c r="P10" s="74"/>
      <c r="Q10" s="618"/>
      <c r="R10" s="73" t="s">
        <v>146</v>
      </c>
      <c r="S10" s="74"/>
      <c r="T10" s="618"/>
      <c r="U10" s="73" t="s">
        <v>146</v>
      </c>
      <c r="V10" s="74"/>
      <c r="W10" s="618"/>
      <c r="X10" s="73" t="s">
        <v>146</v>
      </c>
      <c r="Y10" s="74"/>
      <c r="Z10" s="618"/>
      <c r="AA10" s="73" t="s">
        <v>146</v>
      </c>
      <c r="AB10" s="74"/>
      <c r="AC10" s="618"/>
      <c r="AD10" s="73" t="s">
        <v>146</v>
      </c>
      <c r="AE10" s="74"/>
      <c r="AF10" s="618"/>
      <c r="AG10" s="73" t="s">
        <v>146</v>
      </c>
      <c r="AH10" s="74"/>
      <c r="AI10" s="618"/>
      <c r="AJ10" s="73" t="s">
        <v>146</v>
      </c>
      <c r="AK10" s="74"/>
      <c r="AL10" s="618"/>
      <c r="AM10" s="73" t="s">
        <v>146</v>
      </c>
      <c r="AN10" s="74"/>
      <c r="AO10" s="618"/>
      <c r="AP10" s="73" t="s">
        <v>146</v>
      </c>
      <c r="AQ10" s="74"/>
      <c r="AR10" s="618"/>
      <c r="AS10" s="73" t="s">
        <v>146</v>
      </c>
      <c r="AT10" s="74"/>
      <c r="AU10" s="618"/>
      <c r="AV10" s="73" t="s">
        <v>146</v>
      </c>
      <c r="AW10" s="74"/>
      <c r="AX10" s="618"/>
      <c r="AY10" s="73" t="s">
        <v>146</v>
      </c>
      <c r="AZ10" s="74"/>
      <c r="BA10" s="618"/>
      <c r="BB10" s="73" t="s">
        <v>146</v>
      </c>
      <c r="BC10" s="74"/>
      <c r="BD10" s="618"/>
      <c r="BE10" s="73" t="s">
        <v>146</v>
      </c>
      <c r="BF10" s="74"/>
      <c r="BG10" s="618"/>
      <c r="BH10" s="73" t="s">
        <v>146</v>
      </c>
      <c r="BI10" s="74"/>
      <c r="BJ10" s="618"/>
      <c r="BK10" s="73" t="s">
        <v>146</v>
      </c>
      <c r="BL10" s="74"/>
      <c r="BM10" s="618"/>
      <c r="BN10" s="73" t="s">
        <v>146</v>
      </c>
      <c r="BO10" s="74"/>
      <c r="BP10" s="618"/>
      <c r="BQ10" s="73" t="s">
        <v>146</v>
      </c>
      <c r="BR10" s="74"/>
      <c r="BS10" s="618"/>
      <c r="BT10" s="73" t="s">
        <v>146</v>
      </c>
      <c r="BU10" s="74"/>
      <c r="BV10" s="618"/>
      <c r="BW10" s="73" t="s">
        <v>146</v>
      </c>
      <c r="BX10" s="74"/>
      <c r="BY10" s="618"/>
      <c r="BZ10" s="73" t="s">
        <v>146</v>
      </c>
      <c r="CA10" s="74"/>
    </row>
    <row r="11" spans="1:79" s="590" customFormat="1">
      <c r="A11" s="583"/>
      <c r="B11" s="584"/>
      <c r="C11" s="619"/>
      <c r="D11" s="583" t="s">
        <v>22</v>
      </c>
      <c r="E11" s="584"/>
      <c r="F11" s="586" t="s">
        <v>17</v>
      </c>
      <c r="G11" s="587"/>
      <c r="H11" s="83"/>
      <c r="I11" s="620">
        <v>119.06950000000001</v>
      </c>
      <c r="J11" s="621"/>
      <c r="K11" s="83"/>
      <c r="L11" s="620">
        <v>119.0564</v>
      </c>
      <c r="M11" s="621"/>
      <c r="N11" s="83"/>
      <c r="O11" s="620">
        <v>118.99720000000001</v>
      </c>
      <c r="P11" s="621"/>
      <c r="Q11" s="83"/>
      <c r="R11" s="620">
        <v>118.8954</v>
      </c>
      <c r="S11" s="621"/>
      <c r="T11" s="83"/>
      <c r="U11" s="620">
        <v>118.6987</v>
      </c>
      <c r="V11" s="621"/>
      <c r="W11" s="83"/>
      <c r="X11" s="620">
        <v>118.5097</v>
      </c>
      <c r="Y11" s="621"/>
      <c r="Z11" s="83"/>
      <c r="AA11" s="620">
        <v>118.3595</v>
      </c>
      <c r="AB11" s="621"/>
      <c r="AC11" s="83"/>
      <c r="AD11" s="620">
        <v>118.52719999999999</v>
      </c>
      <c r="AE11" s="621"/>
      <c r="AF11" s="83"/>
      <c r="AG11" s="620">
        <v>118.47750000000001</v>
      </c>
      <c r="AH11" s="621"/>
      <c r="AI11" s="83"/>
      <c r="AJ11" s="620">
        <v>118.46939999999999</v>
      </c>
      <c r="AK11" s="621"/>
      <c r="AL11" s="83"/>
      <c r="AM11" s="620">
        <v>118.509</v>
      </c>
      <c r="AN11" s="621"/>
      <c r="AO11" s="83"/>
      <c r="AP11" s="620">
        <v>118.5654</v>
      </c>
      <c r="AQ11" s="621"/>
      <c r="AR11" s="83"/>
      <c r="AS11" s="620">
        <v>118.5659</v>
      </c>
      <c r="AT11" s="621"/>
      <c r="AU11" s="83"/>
      <c r="AV11" s="620">
        <v>118.4432</v>
      </c>
      <c r="AW11" s="621"/>
      <c r="AX11" s="83"/>
      <c r="AY11" s="620">
        <v>118.3296</v>
      </c>
      <c r="AZ11" s="621"/>
      <c r="BA11" s="83"/>
      <c r="BB11" s="620">
        <v>118.41549999999999</v>
      </c>
      <c r="BC11" s="621"/>
      <c r="BD11" s="83"/>
      <c r="BE11" s="620">
        <v>118.6435</v>
      </c>
      <c r="BF11" s="621"/>
      <c r="BG11" s="83"/>
      <c r="BH11" s="620">
        <v>118.7453</v>
      </c>
      <c r="BI11" s="621"/>
      <c r="BJ11" s="83"/>
      <c r="BK11" s="620">
        <v>118.89709999999999</v>
      </c>
      <c r="BL11" s="621"/>
      <c r="BM11" s="83"/>
      <c r="BN11" s="620">
        <v>118.9036</v>
      </c>
      <c r="BO11" s="621"/>
      <c r="BP11" s="83"/>
      <c r="BQ11" s="620">
        <v>118.6909</v>
      </c>
      <c r="BR11" s="621"/>
      <c r="BS11" s="83"/>
      <c r="BT11" s="620">
        <v>118.6421</v>
      </c>
      <c r="BU11" s="621"/>
      <c r="BV11" s="83"/>
      <c r="BW11" s="620">
        <v>118.7174</v>
      </c>
      <c r="BX11" s="621"/>
      <c r="BY11" s="83"/>
      <c r="BZ11" s="620">
        <v>118.7377</v>
      </c>
      <c r="CA11" s="621"/>
    </row>
    <row r="12" spans="1:79" ht="13.8" thickBot="1">
      <c r="A12" s="61"/>
      <c r="B12" s="60"/>
      <c r="C12" s="233"/>
      <c r="D12" s="61"/>
      <c r="E12" s="60"/>
      <c r="F12" s="617" t="s">
        <v>19</v>
      </c>
      <c r="G12" s="63"/>
      <c r="H12" s="83"/>
      <c r="I12" s="622">
        <v>10.32389</v>
      </c>
      <c r="J12" s="621"/>
      <c r="K12" s="83"/>
      <c r="L12" s="622">
        <v>10.32474</v>
      </c>
      <c r="M12" s="621"/>
      <c r="N12" s="83"/>
      <c r="O12" s="622">
        <v>10.320679999999999</v>
      </c>
      <c r="P12" s="621"/>
      <c r="Q12" s="83"/>
      <c r="R12" s="622">
        <v>10.30968</v>
      </c>
      <c r="S12" s="621"/>
      <c r="T12" s="83"/>
      <c r="U12" s="622">
        <v>10.288970000000001</v>
      </c>
      <c r="V12" s="621"/>
      <c r="W12" s="83"/>
      <c r="X12" s="622">
        <v>10.2584</v>
      </c>
      <c r="Y12" s="621"/>
      <c r="Z12" s="83"/>
      <c r="AA12" s="622">
        <v>10.23376</v>
      </c>
      <c r="AB12" s="621"/>
      <c r="AC12" s="83"/>
      <c r="AD12" s="622">
        <v>10.251099999999999</v>
      </c>
      <c r="AE12" s="621"/>
      <c r="AF12" s="83"/>
      <c r="AG12" s="622">
        <v>10.237769999999999</v>
      </c>
      <c r="AH12" s="621"/>
      <c r="AI12" s="83"/>
      <c r="AJ12" s="622">
        <v>10.2342</v>
      </c>
      <c r="AK12" s="621"/>
      <c r="AL12" s="83"/>
      <c r="AM12" s="622">
        <v>10.23879</v>
      </c>
      <c r="AN12" s="621"/>
      <c r="AO12" s="83"/>
      <c r="AP12" s="622">
        <v>10.24075</v>
      </c>
      <c r="AQ12" s="621"/>
      <c r="AR12" s="83"/>
      <c r="AS12" s="622">
        <v>10.244899999999999</v>
      </c>
      <c r="AT12" s="621"/>
      <c r="AU12" s="83"/>
      <c r="AV12" s="622">
        <v>10.225540000000001</v>
      </c>
      <c r="AW12" s="621"/>
      <c r="AX12" s="83"/>
      <c r="AY12" s="622">
        <v>10.19547</v>
      </c>
      <c r="AZ12" s="621"/>
      <c r="BA12" s="83"/>
      <c r="BB12" s="622">
        <v>10.20621</v>
      </c>
      <c r="BC12" s="621"/>
      <c r="BD12" s="83"/>
      <c r="BE12" s="622">
        <v>10.230689999999999</v>
      </c>
      <c r="BF12" s="621"/>
      <c r="BG12" s="83"/>
      <c r="BH12" s="622">
        <v>10.23861</v>
      </c>
      <c r="BI12" s="621"/>
      <c r="BJ12" s="83"/>
      <c r="BK12" s="622">
        <v>10.26806</v>
      </c>
      <c r="BL12" s="621"/>
      <c r="BM12" s="83"/>
      <c r="BN12" s="622">
        <v>10.28018</v>
      </c>
      <c r="BO12" s="621"/>
      <c r="BP12" s="83"/>
      <c r="BQ12" s="622">
        <v>10.2705</v>
      </c>
      <c r="BR12" s="621"/>
      <c r="BS12" s="83"/>
      <c r="BT12" s="622">
        <v>10.26911</v>
      </c>
      <c r="BU12" s="621"/>
      <c r="BV12" s="83"/>
      <c r="BW12" s="622">
        <v>10.28552</v>
      </c>
      <c r="BX12" s="621"/>
      <c r="BY12" s="83"/>
      <c r="BZ12" s="622">
        <v>10.29269</v>
      </c>
      <c r="CA12" s="621"/>
    </row>
    <row r="13" spans="1:79" ht="13.8" thickBot="1">
      <c r="A13" s="61"/>
      <c r="B13" s="60"/>
      <c r="C13" s="592"/>
      <c r="D13" s="119" t="s">
        <v>23</v>
      </c>
      <c r="E13" s="120"/>
      <c r="F13" s="120"/>
      <c r="G13" s="121"/>
      <c r="H13" s="623"/>
      <c r="I13" s="624"/>
      <c r="J13" s="625"/>
      <c r="K13" s="623"/>
      <c r="L13" s="624"/>
      <c r="M13" s="625"/>
      <c r="N13" s="623"/>
      <c r="O13" s="624"/>
      <c r="P13" s="625"/>
      <c r="Q13" s="623"/>
      <c r="R13" s="624"/>
      <c r="S13" s="625"/>
      <c r="T13" s="623"/>
      <c r="U13" s="624"/>
      <c r="V13" s="625"/>
      <c r="W13" s="623"/>
      <c r="X13" s="624"/>
      <c r="Y13" s="625"/>
      <c r="Z13" s="623"/>
      <c r="AA13" s="624"/>
      <c r="AB13" s="625"/>
      <c r="AC13" s="623"/>
      <c r="AD13" s="624"/>
      <c r="AE13" s="625"/>
      <c r="AF13" s="623"/>
      <c r="AG13" s="624"/>
      <c r="AH13" s="625"/>
      <c r="AI13" s="623"/>
      <c r="AJ13" s="624"/>
      <c r="AK13" s="625"/>
      <c r="AL13" s="623"/>
      <c r="AM13" s="624"/>
      <c r="AN13" s="625"/>
      <c r="AO13" s="623"/>
      <c r="AP13" s="624"/>
      <c r="AQ13" s="625"/>
      <c r="AR13" s="623"/>
      <c r="AS13" s="624"/>
      <c r="AT13" s="625"/>
      <c r="AU13" s="623"/>
      <c r="AV13" s="624"/>
      <c r="AW13" s="625"/>
      <c r="AX13" s="623"/>
      <c r="AY13" s="624"/>
      <c r="AZ13" s="625"/>
      <c r="BA13" s="623"/>
      <c r="BB13" s="624"/>
      <c r="BC13" s="625"/>
      <c r="BD13" s="623"/>
      <c r="BE13" s="624"/>
      <c r="BF13" s="625"/>
      <c r="BG13" s="623"/>
      <c r="BH13" s="624"/>
      <c r="BI13" s="625"/>
      <c r="BJ13" s="623"/>
      <c r="BK13" s="624"/>
      <c r="BL13" s="625"/>
      <c r="BM13" s="623"/>
      <c r="BN13" s="624"/>
      <c r="BO13" s="625"/>
      <c r="BP13" s="623"/>
      <c r="BQ13" s="624"/>
      <c r="BR13" s="625"/>
      <c r="BS13" s="623"/>
      <c r="BT13" s="624"/>
      <c r="BU13" s="625"/>
      <c r="BV13" s="623"/>
      <c r="BW13" s="624"/>
      <c r="BX13" s="625"/>
      <c r="BY13" s="623"/>
      <c r="BZ13" s="624"/>
      <c r="CA13" s="625"/>
    </row>
    <row r="14" spans="1:79">
      <c r="A14" s="50"/>
      <c r="B14" s="593"/>
      <c r="C14" s="594"/>
      <c r="D14" s="53"/>
      <c r="E14" s="54"/>
      <c r="F14" s="53" t="s">
        <v>17</v>
      </c>
      <c r="G14" s="55"/>
      <c r="H14" s="56">
        <f>SQRT(I14^2+J14^2)*1000/(1.73*I17)</f>
        <v>26.535675332142219</v>
      </c>
      <c r="I14" s="57">
        <v>5.4054000000000002</v>
      </c>
      <c r="J14" s="58">
        <v>0.81840000000000002</v>
      </c>
      <c r="K14" s="56">
        <f>SQRT(L14^2+M14^2)*1000/(1.73*L17)</f>
        <v>26.217512887661417</v>
      </c>
      <c r="L14" s="57">
        <v>5.3394000000000004</v>
      </c>
      <c r="M14" s="58">
        <v>0.81179999999999997</v>
      </c>
      <c r="N14" s="56">
        <f>SQRT(O14^2+P14^2)*1000/(1.73*O17)</f>
        <v>26.320981383652594</v>
      </c>
      <c r="O14" s="57">
        <v>5.3592000000000004</v>
      </c>
      <c r="P14" s="58">
        <v>0.80520000000000003</v>
      </c>
      <c r="Q14" s="56">
        <f>SQRT(R14^2+S14^2)*1000/(1.73*R17)</f>
        <v>26.973124530878895</v>
      </c>
      <c r="R14" s="57">
        <v>5.4912000000000001</v>
      </c>
      <c r="S14" s="58">
        <v>0.79859999999999998</v>
      </c>
      <c r="T14" s="56">
        <f>SQRT(U14^2+V14^2)*1000/(1.73*U17)</f>
        <v>30.237962916125969</v>
      </c>
      <c r="U14" s="57">
        <v>6.1512000000000002</v>
      </c>
      <c r="V14" s="58">
        <v>0.85799999999999998</v>
      </c>
      <c r="W14" s="56">
        <f>SQRT(X14^2+Y14^2)*1000/(1.73*X17)</f>
        <v>34.553903190162877</v>
      </c>
      <c r="X14" s="57">
        <v>7.0091999999999999</v>
      </c>
      <c r="Y14" s="58">
        <v>1.0427999999999999</v>
      </c>
      <c r="Z14" s="56">
        <f>SQRT(AA14^2+AB14^2)*1000/(1.73*AA17)</f>
        <v>35.560852972101848</v>
      </c>
      <c r="AA14" s="57">
        <v>7.1874000000000002</v>
      </c>
      <c r="AB14" s="58">
        <v>1.1814</v>
      </c>
      <c r="AC14" s="56">
        <f>SQRT(AD14^2+AE14^2)*1000/(1.73*AD17)</f>
        <v>35.067187632160781</v>
      </c>
      <c r="AD14" s="57">
        <v>7.1147999999999998</v>
      </c>
      <c r="AE14" s="58">
        <v>1.056</v>
      </c>
      <c r="AF14" s="56">
        <f>SQRT(AG14^2+AH14^2)*1000/(1.73*AG17)</f>
        <v>35.237087305566078</v>
      </c>
      <c r="AG14" s="57">
        <v>7.1412000000000004</v>
      </c>
      <c r="AH14" s="58">
        <v>1.0955999999999999</v>
      </c>
      <c r="AI14" s="56">
        <f>SQRT(AJ14^2+AK14^2)*1000/(1.73*AJ17)</f>
        <v>34.841972823742367</v>
      </c>
      <c r="AJ14" s="57">
        <v>7.0620000000000003</v>
      </c>
      <c r="AK14" s="58">
        <v>1.0758000000000001</v>
      </c>
      <c r="AL14" s="56">
        <f>SQRT(AM14^2+AN14^2)*1000/(1.73*AM17)</f>
        <v>35.307104577146404</v>
      </c>
      <c r="AM14" s="57">
        <v>7.1609999999999996</v>
      </c>
      <c r="AN14" s="58">
        <v>1.0758000000000001</v>
      </c>
      <c r="AO14" s="56">
        <f>SQRT(AP14^2+AQ14^2)*1000/(1.73*AP17)</f>
        <v>34.891447075794389</v>
      </c>
      <c r="AP14" s="57">
        <v>7.0751999999999997</v>
      </c>
      <c r="AQ14" s="58">
        <v>1.0955999999999999</v>
      </c>
      <c r="AR14" s="56">
        <f>SQRT(AS14^2+AT14^2)*1000/(1.73*AS17)</f>
        <v>34.727801676867927</v>
      </c>
      <c r="AS14" s="57">
        <v>7.0422000000000002</v>
      </c>
      <c r="AT14" s="58">
        <v>1.089</v>
      </c>
      <c r="AU14" s="56">
        <f>SQRT(AV14^2+AW14^2)*1000/(1.73*AV17)</f>
        <v>35.98883419953021</v>
      </c>
      <c r="AV14" s="57">
        <v>7.2864000000000004</v>
      </c>
      <c r="AW14" s="58">
        <v>1.155</v>
      </c>
      <c r="AX14" s="56">
        <f>SQRT(AY14^2+AZ14^2)*1000/(1.73*AY17)</f>
        <v>38.600516431500523</v>
      </c>
      <c r="AY14" s="57">
        <v>7.7880000000000003</v>
      </c>
      <c r="AZ14" s="58">
        <v>1.3595999999999999</v>
      </c>
      <c r="BA14" s="56">
        <f>SQRT(BB14^2+BC14^2)*1000/(1.73*BB17)</f>
        <v>39.122422133085138</v>
      </c>
      <c r="BB14" s="57">
        <v>7.9067999999999996</v>
      </c>
      <c r="BC14" s="58">
        <v>1.3331999999999999</v>
      </c>
      <c r="BD14" s="56">
        <f>SQRT(BE14^2+BF14^2)*1000/(1.73*BE17)</f>
        <v>39.765352686032969</v>
      </c>
      <c r="BE14" s="57">
        <v>8.0586000000000002</v>
      </c>
      <c r="BF14" s="58">
        <v>1.32</v>
      </c>
      <c r="BG14" s="56">
        <f>SQRT(BH14^2+BI14^2)*1000/(1.73*BH17)</f>
        <v>39.777051527767114</v>
      </c>
      <c r="BH14" s="57">
        <v>8.0784000000000002</v>
      </c>
      <c r="BI14" s="58">
        <v>1.2605999999999999</v>
      </c>
      <c r="BJ14" s="56">
        <f>SQRT(BK14^2+BL14^2)*1000/(1.73*BK17)</f>
        <v>38.940153542069588</v>
      </c>
      <c r="BK14" s="57">
        <v>7.9332000000000003</v>
      </c>
      <c r="BL14" s="58">
        <v>1.1352</v>
      </c>
      <c r="BM14" s="56">
        <f>SQRT(BN14^2+BO14^2)*1000/(1.73*BN17)</f>
        <v>37.465314874689867</v>
      </c>
      <c r="BN14" s="57">
        <v>7.6361999999999997</v>
      </c>
      <c r="BO14" s="58">
        <v>1.0691999999999999</v>
      </c>
      <c r="BP14" s="56">
        <f>SQRT(BQ14^2+BR14^2)*1000/(1.73*BQ17)</f>
        <v>34.768971206232195</v>
      </c>
      <c r="BQ14" s="57">
        <v>7.0818000000000003</v>
      </c>
      <c r="BR14" s="58">
        <v>0.93059999999999998</v>
      </c>
      <c r="BS14" s="56">
        <f>SQRT(BT14^2+BU14^2)*1000/(1.73*BT17)</f>
        <v>31.998081458833425</v>
      </c>
      <c r="BT14" s="57">
        <v>6.5141999999999998</v>
      </c>
      <c r="BU14" s="58">
        <v>0.85799999999999998</v>
      </c>
      <c r="BV14" s="56">
        <f>SQRT(BW14^2+BX14^2)*1000/(1.73*BW17)</f>
        <v>29.845693814098659</v>
      </c>
      <c r="BW14" s="57">
        <v>6.0785999999999998</v>
      </c>
      <c r="BX14" s="58">
        <v>0.80520000000000003</v>
      </c>
      <c r="BY14" s="56">
        <f>SQRT(BZ14^2+CA14^2)*1000/(1.73*BZ17)</f>
        <v>28.105170121026664</v>
      </c>
      <c r="BZ14" s="57">
        <v>5.7222</v>
      </c>
      <c r="CA14" s="58">
        <v>0.77880000000000005</v>
      </c>
    </row>
    <row r="15" spans="1:79" ht="13.5" customHeight="1" thickBot="1">
      <c r="A15" s="59"/>
      <c r="B15" s="626"/>
      <c r="C15" s="595"/>
      <c r="D15" s="61"/>
      <c r="E15" s="8"/>
      <c r="F15" s="617" t="s">
        <v>19</v>
      </c>
      <c r="G15" s="63"/>
      <c r="H15" s="64">
        <f>SQRT(I15^2+J15^2)*1000/(1.73*I18)</f>
        <v>299.55836357399232</v>
      </c>
      <c r="I15" s="65">
        <v>5.343</v>
      </c>
      <c r="J15" s="58">
        <v>0.58799999999999997</v>
      </c>
      <c r="K15" s="64">
        <f>SQRT(L15^2+M15^2)*1000/(1.73*L18)</f>
        <v>295.54592570143188</v>
      </c>
      <c r="L15" s="65">
        <v>5.2709999999999999</v>
      </c>
      <c r="M15" s="58">
        <v>0.58199999999999996</v>
      </c>
      <c r="N15" s="64">
        <f>SQRT(O15^2+P15^2)*1000/(1.73*O18)</f>
        <v>296.85263709033478</v>
      </c>
      <c r="O15" s="65">
        <v>5.2919999999999998</v>
      </c>
      <c r="P15" s="58">
        <v>0.58199999999999996</v>
      </c>
      <c r="Q15" s="64">
        <f>SQRT(R15^2+S15^2)*1000/(1.73*R18)</f>
        <v>304.16652941314754</v>
      </c>
      <c r="R15" s="65">
        <v>5.4210000000000003</v>
      </c>
      <c r="S15" s="58">
        <v>0.56999999999999995</v>
      </c>
      <c r="T15" s="64">
        <f>SQRT(U15^2+V15^2)*1000/(1.73*U18)</f>
        <v>341.36390141863581</v>
      </c>
      <c r="U15" s="65">
        <v>6.0780000000000003</v>
      </c>
      <c r="V15" s="58">
        <v>0.56699999999999995</v>
      </c>
      <c r="W15" s="64">
        <f>SQRT(X15^2+Y15^2)*1000/(1.73*X18)</f>
        <v>390.33159073164524</v>
      </c>
      <c r="X15" s="65">
        <v>6.93</v>
      </c>
      <c r="Y15" s="58">
        <v>0.64200000000000002</v>
      </c>
      <c r="Z15" s="64">
        <f>SQRT(AA15^2+AB15^2)*1000/(1.73*AA18)</f>
        <v>401.97612416072081</v>
      </c>
      <c r="AA15" s="65">
        <v>7.11</v>
      </c>
      <c r="AB15" s="58">
        <v>0.75600000000000001</v>
      </c>
      <c r="AC15" s="64">
        <f>SQRT(AD15^2+AE15^2)*1000/(1.73*AD18)</f>
        <v>396.44138890530155</v>
      </c>
      <c r="AD15" s="65">
        <v>7.0380000000000003</v>
      </c>
      <c r="AE15" s="58">
        <v>0.65700000000000003</v>
      </c>
      <c r="AF15" s="64">
        <f>SQRT(AG15^2+AH15^2)*1000/(1.73*AG18)</f>
        <v>397.91104329651677</v>
      </c>
      <c r="AG15" s="65">
        <v>7.056</v>
      </c>
      <c r="AH15" s="58">
        <v>0.68100000000000005</v>
      </c>
      <c r="AI15" s="64">
        <f>SQRT(AJ15^2+AK15^2)*1000/(1.73*AJ18)</f>
        <v>393.97668214698342</v>
      </c>
      <c r="AJ15" s="65">
        <v>6.9870000000000001</v>
      </c>
      <c r="AK15" s="58">
        <v>0.66900000000000004</v>
      </c>
      <c r="AL15" s="64">
        <f>SQRT(AM15^2+AN15^2)*1000/(1.73*AM18)</f>
        <v>398.93545272125533</v>
      </c>
      <c r="AM15" s="65">
        <v>7.08</v>
      </c>
      <c r="AN15" s="58">
        <v>0.65700000000000003</v>
      </c>
      <c r="AO15" s="64">
        <f>SQRT(AP15^2+AQ15^2)*1000/(1.73*AP18)</f>
        <v>394.05142348082126</v>
      </c>
      <c r="AP15" s="65">
        <v>6.9930000000000003</v>
      </c>
      <c r="AQ15" s="58">
        <v>0.67500000000000004</v>
      </c>
      <c r="AR15" s="64">
        <f>SQRT(AS15^2+AT15^2)*1000/(1.73*AS18)</f>
        <v>392.03127570680965</v>
      </c>
      <c r="AS15" s="65">
        <v>6.9569999999999999</v>
      </c>
      <c r="AT15" s="58">
        <v>0.68100000000000005</v>
      </c>
      <c r="AU15" s="64">
        <f>SQRT(AV15^2+AW15^2)*1000/(1.73*AV18)</f>
        <v>406.79845191979064</v>
      </c>
      <c r="AV15" s="65">
        <v>7.2089999999999996</v>
      </c>
      <c r="AW15" s="58">
        <v>0.71699999999999997</v>
      </c>
      <c r="AX15" s="64">
        <f>SQRT(AY15^2+AZ15^2)*1000/(1.73*AY18)</f>
        <v>436.31638154783269</v>
      </c>
      <c r="AY15" s="65">
        <v>7.7039999999999997</v>
      </c>
      <c r="AZ15" s="58">
        <v>0.85499999999999998</v>
      </c>
      <c r="BA15" s="64">
        <f>SQRT(BB15^2+BC15^2)*1000/(1.73*BB18)</f>
        <v>442.27833200515113</v>
      </c>
      <c r="BB15" s="65">
        <v>7.8209999999999997</v>
      </c>
      <c r="BC15" s="58">
        <v>0.82499999999999996</v>
      </c>
      <c r="BD15" s="64">
        <f>SQRT(BE15^2+BF15^2)*1000/(1.73*BE18)</f>
        <v>449.69323161978326</v>
      </c>
      <c r="BE15" s="65">
        <v>7.9740000000000002</v>
      </c>
      <c r="BF15" s="58">
        <v>0.79800000000000004</v>
      </c>
      <c r="BG15" s="64">
        <f>SQRT(BH15^2+BI15^2)*1000/(1.73*BH18)</f>
        <v>449.68664270956253</v>
      </c>
      <c r="BH15" s="65">
        <v>7.992</v>
      </c>
      <c r="BI15" s="58">
        <v>0.73199999999999998</v>
      </c>
      <c r="BJ15" s="64">
        <f>SQRT(BK15^2+BL15^2)*1000/(1.73*BK18)</f>
        <v>440.26284947308335</v>
      </c>
      <c r="BK15" s="65">
        <v>7.8479999999999999</v>
      </c>
      <c r="BL15" s="58">
        <v>0.63900000000000001</v>
      </c>
      <c r="BM15" s="64">
        <f>SQRT(BN15^2+BO15^2)*1000/(1.73*BN18)</f>
        <v>423.17350293078022</v>
      </c>
      <c r="BN15" s="65">
        <v>7.548</v>
      </c>
      <c r="BO15" s="58">
        <v>0.60899999999999999</v>
      </c>
      <c r="BP15" s="64">
        <f>SQRT(BQ15^2+BR15^2)*1000/(1.73*BQ18)</f>
        <v>392.61352174396495</v>
      </c>
      <c r="BQ15" s="65">
        <v>6.9989999999999997</v>
      </c>
      <c r="BR15" s="58">
        <v>0.54</v>
      </c>
      <c r="BS15" s="64">
        <f>SQRT(BT15^2+BU15^2)*1000/(1.73*BT18)</f>
        <v>361.78237279416476</v>
      </c>
      <c r="BT15" s="65">
        <v>6.4470000000000001</v>
      </c>
      <c r="BU15" s="58">
        <v>0.53700000000000003</v>
      </c>
      <c r="BV15" s="64">
        <f>SQRT(BW15^2+BX15^2)*1000/(1.73*BW18)</f>
        <v>336.55761278858068</v>
      </c>
      <c r="BW15" s="65">
        <v>6</v>
      </c>
      <c r="BX15" s="58">
        <v>0.52800000000000002</v>
      </c>
      <c r="BY15" s="64">
        <f>SQRT(BZ15^2+CA15^2)*1000/(1.73*BZ18)</f>
        <v>317.27409677543159</v>
      </c>
      <c r="BZ15" s="65">
        <v>5.6550000000000002</v>
      </c>
      <c r="CA15" s="58">
        <v>0.53100000000000003</v>
      </c>
    </row>
    <row r="16" spans="1:79" s="75" customFormat="1" ht="13.5" customHeight="1" thickBot="1">
      <c r="A16" s="66"/>
      <c r="B16" s="68" t="s">
        <v>24</v>
      </c>
      <c r="C16" s="595">
        <v>25</v>
      </c>
      <c r="D16" s="69" t="s">
        <v>21</v>
      </c>
      <c r="E16" s="70"/>
      <c r="F16" s="70"/>
      <c r="G16" s="71"/>
      <c r="H16" s="618"/>
      <c r="I16" s="73" t="s">
        <v>146</v>
      </c>
      <c r="J16" s="74"/>
      <c r="K16" s="618"/>
      <c r="L16" s="73" t="s">
        <v>146</v>
      </c>
      <c r="M16" s="74"/>
      <c r="N16" s="618"/>
      <c r="O16" s="73" t="s">
        <v>146</v>
      </c>
      <c r="P16" s="74"/>
      <c r="Q16" s="618"/>
      <c r="R16" s="73" t="s">
        <v>146</v>
      </c>
      <c r="S16" s="74"/>
      <c r="T16" s="618"/>
      <c r="U16" s="73" t="s">
        <v>146</v>
      </c>
      <c r="V16" s="74"/>
      <c r="W16" s="618"/>
      <c r="X16" s="73" t="s">
        <v>146</v>
      </c>
      <c r="Y16" s="74"/>
      <c r="Z16" s="618"/>
      <c r="AA16" s="73" t="s">
        <v>146</v>
      </c>
      <c r="AB16" s="74"/>
      <c r="AC16" s="618"/>
      <c r="AD16" s="73" t="s">
        <v>146</v>
      </c>
      <c r="AE16" s="74"/>
      <c r="AF16" s="618"/>
      <c r="AG16" s="73" t="s">
        <v>146</v>
      </c>
      <c r="AH16" s="74"/>
      <c r="AI16" s="618"/>
      <c r="AJ16" s="73" t="s">
        <v>146</v>
      </c>
      <c r="AK16" s="74"/>
      <c r="AL16" s="618"/>
      <c r="AM16" s="73" t="s">
        <v>146</v>
      </c>
      <c r="AN16" s="74"/>
      <c r="AO16" s="618"/>
      <c r="AP16" s="73" t="s">
        <v>146</v>
      </c>
      <c r="AQ16" s="74"/>
      <c r="AR16" s="618"/>
      <c r="AS16" s="73" t="s">
        <v>146</v>
      </c>
      <c r="AT16" s="74"/>
      <c r="AU16" s="618"/>
      <c r="AV16" s="73" t="s">
        <v>146</v>
      </c>
      <c r="AW16" s="74"/>
      <c r="AX16" s="618"/>
      <c r="AY16" s="73" t="s">
        <v>146</v>
      </c>
      <c r="AZ16" s="74"/>
      <c r="BA16" s="618"/>
      <c r="BB16" s="73" t="s">
        <v>146</v>
      </c>
      <c r="BC16" s="74"/>
      <c r="BD16" s="618"/>
      <c r="BE16" s="73" t="s">
        <v>146</v>
      </c>
      <c r="BF16" s="74"/>
      <c r="BG16" s="618"/>
      <c r="BH16" s="73" t="s">
        <v>146</v>
      </c>
      <c r="BI16" s="74"/>
      <c r="BJ16" s="618"/>
      <c r="BK16" s="73" t="s">
        <v>146</v>
      </c>
      <c r="BL16" s="74"/>
      <c r="BM16" s="618"/>
      <c r="BN16" s="73" t="s">
        <v>146</v>
      </c>
      <c r="BO16" s="74"/>
      <c r="BP16" s="618"/>
      <c r="BQ16" s="73" t="s">
        <v>146</v>
      </c>
      <c r="BR16" s="74"/>
      <c r="BS16" s="618"/>
      <c r="BT16" s="73" t="s">
        <v>146</v>
      </c>
      <c r="BU16" s="74"/>
      <c r="BV16" s="618"/>
      <c r="BW16" s="73" t="s">
        <v>146</v>
      </c>
      <c r="BX16" s="74"/>
      <c r="BY16" s="618"/>
      <c r="BZ16" s="73" t="s">
        <v>146</v>
      </c>
      <c r="CA16" s="74"/>
    </row>
    <row r="17" spans="1:79" s="590" customFormat="1">
      <c r="A17" s="583"/>
      <c r="B17" s="584"/>
      <c r="C17" s="585"/>
      <c r="D17" s="583" t="s">
        <v>22</v>
      </c>
      <c r="E17" s="584"/>
      <c r="F17" s="586" t="s">
        <v>17</v>
      </c>
      <c r="G17" s="596"/>
      <c r="H17" s="83"/>
      <c r="I17" s="627">
        <v>119.0894</v>
      </c>
      <c r="J17" s="621"/>
      <c r="K17" s="83"/>
      <c r="L17" s="627">
        <v>119.0741</v>
      </c>
      <c r="M17" s="621"/>
      <c r="N17" s="83"/>
      <c r="O17" s="627">
        <v>119.01430000000001</v>
      </c>
      <c r="P17" s="621"/>
      <c r="Q17" s="83"/>
      <c r="R17" s="627">
        <v>118.9145</v>
      </c>
      <c r="S17" s="621"/>
      <c r="T17" s="83"/>
      <c r="U17" s="627">
        <v>118.7259</v>
      </c>
      <c r="V17" s="621"/>
      <c r="W17" s="83"/>
      <c r="X17" s="627">
        <v>118.54389999999999</v>
      </c>
      <c r="Y17" s="621"/>
      <c r="Z17" s="83"/>
      <c r="AA17" s="627">
        <v>118.39749999999999</v>
      </c>
      <c r="AB17" s="621"/>
      <c r="AC17" s="83"/>
      <c r="AD17" s="627">
        <v>118.5625</v>
      </c>
      <c r="AE17" s="621"/>
      <c r="AF17" s="83"/>
      <c r="AG17" s="627">
        <v>118.51600000000001</v>
      </c>
      <c r="AH17" s="621"/>
      <c r="AI17" s="83"/>
      <c r="AJ17" s="627">
        <v>118.5115</v>
      </c>
      <c r="AK17" s="621"/>
      <c r="AL17" s="83"/>
      <c r="AM17" s="627">
        <v>118.5528</v>
      </c>
      <c r="AN17" s="621"/>
      <c r="AO17" s="83"/>
      <c r="AP17" s="627">
        <v>118.60939999999999</v>
      </c>
      <c r="AQ17" s="621"/>
      <c r="AR17" s="83"/>
      <c r="AS17" s="627">
        <v>118.6087</v>
      </c>
      <c r="AT17" s="621"/>
      <c r="AU17" s="83"/>
      <c r="AV17" s="627">
        <v>118.49169999999999</v>
      </c>
      <c r="AW17" s="621"/>
      <c r="AX17" s="83"/>
      <c r="AY17" s="627">
        <v>118.3875</v>
      </c>
      <c r="AZ17" s="621"/>
      <c r="BA17" s="83"/>
      <c r="BB17" s="627">
        <v>118.4722</v>
      </c>
      <c r="BC17" s="621"/>
      <c r="BD17" s="83"/>
      <c r="BE17" s="627">
        <v>118.702</v>
      </c>
      <c r="BF17" s="621"/>
      <c r="BG17" s="83"/>
      <c r="BH17" s="627">
        <v>118.81489999999999</v>
      </c>
      <c r="BI17" s="621"/>
      <c r="BJ17" s="83"/>
      <c r="BK17" s="627">
        <v>118.9614</v>
      </c>
      <c r="BL17" s="621"/>
      <c r="BM17" s="83"/>
      <c r="BN17" s="627">
        <v>118.9646</v>
      </c>
      <c r="BO17" s="621"/>
      <c r="BP17" s="83"/>
      <c r="BQ17" s="627">
        <v>118.74720000000001</v>
      </c>
      <c r="BR17" s="621"/>
      <c r="BS17" s="83"/>
      <c r="BT17" s="627">
        <v>118.6932</v>
      </c>
      <c r="BU17" s="621"/>
      <c r="BV17" s="83"/>
      <c r="BW17" s="627">
        <v>118.75530000000001</v>
      </c>
      <c r="BX17" s="621"/>
      <c r="BY17" s="83"/>
      <c r="BZ17" s="627">
        <v>118.7726</v>
      </c>
      <c r="CA17" s="621"/>
    </row>
    <row r="18" spans="1:79" ht="13.8" thickBot="1">
      <c r="A18" s="61"/>
      <c r="B18" s="8"/>
      <c r="C18" s="233"/>
      <c r="D18" s="61"/>
      <c r="E18" s="60"/>
      <c r="F18" s="617" t="s">
        <v>19</v>
      </c>
      <c r="G18" s="628"/>
      <c r="H18" s="83"/>
      <c r="I18" s="627">
        <v>10.37222</v>
      </c>
      <c r="J18" s="621"/>
      <c r="K18" s="83"/>
      <c r="L18" s="627">
        <v>10.371779999999999</v>
      </c>
      <c r="M18" s="621"/>
      <c r="N18" s="83"/>
      <c r="O18" s="627">
        <v>10.366770000000001</v>
      </c>
      <c r="P18" s="621"/>
      <c r="Q18" s="83"/>
      <c r="R18" s="627">
        <v>10.3588</v>
      </c>
      <c r="S18" s="621"/>
      <c r="T18" s="83"/>
      <c r="U18" s="627">
        <v>10.33662</v>
      </c>
      <c r="V18" s="621"/>
      <c r="W18" s="83"/>
      <c r="X18" s="627">
        <v>10.30645</v>
      </c>
      <c r="Y18" s="621"/>
      <c r="Z18" s="83"/>
      <c r="AA18" s="627">
        <v>10.281689999999999</v>
      </c>
      <c r="AB18" s="621"/>
      <c r="AC18" s="83"/>
      <c r="AD18" s="627">
        <v>10.306430000000001</v>
      </c>
      <c r="AE18" s="621"/>
      <c r="AF18" s="83"/>
      <c r="AG18" s="627">
        <v>10.297689999999999</v>
      </c>
      <c r="AH18" s="621"/>
      <c r="AI18" s="83"/>
      <c r="AJ18" s="627">
        <v>10.298069999999999</v>
      </c>
      <c r="AK18" s="621"/>
      <c r="AL18" s="83"/>
      <c r="AM18" s="627">
        <v>10.30259</v>
      </c>
      <c r="AN18" s="621"/>
      <c r="AO18" s="83"/>
      <c r="AP18" s="627">
        <v>10.305720000000001</v>
      </c>
      <c r="AQ18" s="621"/>
      <c r="AR18" s="83"/>
      <c r="AS18" s="627">
        <v>10.306850000000001</v>
      </c>
      <c r="AT18" s="621"/>
      <c r="AU18" s="83"/>
      <c r="AV18" s="627">
        <v>10.29407</v>
      </c>
      <c r="AW18" s="621"/>
      <c r="AX18" s="83"/>
      <c r="AY18" s="627">
        <v>10.268969999999999</v>
      </c>
      <c r="AZ18" s="621"/>
      <c r="BA18" s="83"/>
      <c r="BB18" s="627">
        <v>10.27835</v>
      </c>
      <c r="BC18" s="621"/>
      <c r="BD18" s="83"/>
      <c r="BE18" s="627">
        <v>10.30096</v>
      </c>
      <c r="BF18" s="621"/>
      <c r="BG18" s="83"/>
      <c r="BH18" s="627">
        <v>10.316050000000001</v>
      </c>
      <c r="BI18" s="621"/>
      <c r="BJ18" s="83"/>
      <c r="BK18" s="627">
        <v>10.33798</v>
      </c>
      <c r="BL18" s="621"/>
      <c r="BM18" s="83"/>
      <c r="BN18" s="627">
        <v>10.34371</v>
      </c>
      <c r="BO18" s="621"/>
      <c r="BP18" s="83"/>
      <c r="BQ18" s="627">
        <v>10.33507</v>
      </c>
      <c r="BR18" s="621"/>
      <c r="BS18" s="83"/>
      <c r="BT18" s="627">
        <v>10.336309999999999</v>
      </c>
      <c r="BU18" s="621"/>
      <c r="BV18" s="83"/>
      <c r="BW18" s="627">
        <v>10.34477</v>
      </c>
      <c r="BX18" s="621"/>
      <c r="BY18" s="83"/>
      <c r="BZ18" s="627">
        <v>10.348039999999999</v>
      </c>
      <c r="CA18" s="621"/>
    </row>
    <row r="19" spans="1:79" ht="13.8" thickBot="1">
      <c r="A19" s="61"/>
      <c r="B19" s="8"/>
      <c r="C19" s="118"/>
      <c r="D19" s="119" t="s">
        <v>23</v>
      </c>
      <c r="E19" s="120"/>
      <c r="F19" s="120"/>
      <c r="G19" s="121"/>
      <c r="H19" s="623"/>
      <c r="I19" s="624"/>
      <c r="J19" s="625"/>
      <c r="K19" s="623"/>
      <c r="L19" s="624"/>
      <c r="M19" s="625"/>
      <c r="N19" s="623"/>
      <c r="O19" s="624"/>
      <c r="P19" s="625"/>
      <c r="Q19" s="623"/>
      <c r="R19" s="624"/>
      <c r="S19" s="625"/>
      <c r="T19" s="623"/>
      <c r="U19" s="624"/>
      <c r="V19" s="625"/>
      <c r="W19" s="623"/>
      <c r="X19" s="624"/>
      <c r="Y19" s="625"/>
      <c r="Z19" s="623"/>
      <c r="AA19" s="624"/>
      <c r="AB19" s="625"/>
      <c r="AC19" s="623"/>
      <c r="AD19" s="624"/>
      <c r="AE19" s="625"/>
      <c r="AF19" s="623"/>
      <c r="AG19" s="624"/>
      <c r="AH19" s="625"/>
      <c r="AI19" s="623"/>
      <c r="AJ19" s="624"/>
      <c r="AK19" s="625"/>
      <c r="AL19" s="623"/>
      <c r="AM19" s="624"/>
      <c r="AN19" s="625"/>
      <c r="AO19" s="623"/>
      <c r="AP19" s="624"/>
      <c r="AQ19" s="625"/>
      <c r="AR19" s="623"/>
      <c r="AS19" s="624"/>
      <c r="AT19" s="625"/>
      <c r="AU19" s="623"/>
      <c r="AV19" s="624"/>
      <c r="AW19" s="625"/>
      <c r="AX19" s="623"/>
      <c r="AY19" s="624"/>
      <c r="AZ19" s="625"/>
      <c r="BA19" s="623"/>
      <c r="BB19" s="624"/>
      <c r="BC19" s="625"/>
      <c r="BD19" s="623"/>
      <c r="BE19" s="624"/>
      <c r="BF19" s="625"/>
      <c r="BG19" s="623"/>
      <c r="BH19" s="624"/>
      <c r="BI19" s="625"/>
      <c r="BJ19" s="623"/>
      <c r="BK19" s="624"/>
      <c r="BL19" s="625"/>
      <c r="BM19" s="623"/>
      <c r="BN19" s="624"/>
      <c r="BO19" s="625"/>
      <c r="BP19" s="623"/>
      <c r="BQ19" s="624"/>
      <c r="BR19" s="625"/>
      <c r="BS19" s="623"/>
      <c r="BT19" s="624"/>
      <c r="BU19" s="625"/>
      <c r="BV19" s="623"/>
      <c r="BW19" s="624"/>
      <c r="BX19" s="625"/>
      <c r="BY19" s="623"/>
      <c r="BZ19" s="624"/>
      <c r="CA19" s="625"/>
    </row>
    <row r="20" spans="1:79" s="8" customFormat="1">
      <c r="A20" s="1623" t="s">
        <v>48</v>
      </c>
      <c r="B20" s="1624"/>
      <c r="C20" s="629">
        <v>1.6E-2</v>
      </c>
      <c r="D20" s="1623" t="s">
        <v>18</v>
      </c>
      <c r="E20" s="1624"/>
      <c r="F20" s="125" t="s">
        <v>112</v>
      </c>
      <c r="G20" s="126"/>
      <c r="H20" s="161">
        <f>SQRT(I20^2+J20^2)*1000/(1.73*0.4)</f>
        <v>12.693641618497109</v>
      </c>
      <c r="I20" s="172">
        <v>8.7840000000000001E-3</v>
      </c>
      <c r="J20" s="173">
        <v>0</v>
      </c>
      <c r="K20" s="161">
        <f>SQRT(L20^2+M20^2)*1000/(1.73*0.4)</f>
        <v>12.300578034682081</v>
      </c>
      <c r="L20" s="172">
        <v>8.5120000000000005E-3</v>
      </c>
      <c r="M20" s="173">
        <v>0</v>
      </c>
      <c r="N20" s="161">
        <f>SQRT(O20^2+P20^2)*1000/(1.73*0.4)</f>
        <v>12.208092485549132</v>
      </c>
      <c r="O20" s="172">
        <v>8.4480000000000006E-3</v>
      </c>
      <c r="P20" s="173">
        <v>0</v>
      </c>
      <c r="Q20" s="161">
        <f>SQRT(R20^2+S20^2)*1000/(1.73*0.4)</f>
        <v>12.393063583815028</v>
      </c>
      <c r="R20" s="172">
        <v>8.5760000000000003E-3</v>
      </c>
      <c r="S20" s="173">
        <v>0</v>
      </c>
      <c r="T20" s="161">
        <f>SQRT(U20^2+V20^2)*1000/(1.73*0.4)</f>
        <v>12.323699421965317</v>
      </c>
      <c r="U20" s="172">
        <v>8.5280000000000009E-3</v>
      </c>
      <c r="V20" s="173">
        <v>0</v>
      </c>
      <c r="W20" s="161">
        <f>SQRT(X20^2+Y20^2)*1000/(1.73*0.4)</f>
        <v>12.254335260115607</v>
      </c>
      <c r="X20" s="172">
        <v>8.4799999999999997E-3</v>
      </c>
      <c r="Y20" s="173">
        <v>0</v>
      </c>
      <c r="Z20" s="161">
        <f>SQRT(AA20^2+AB20^2)*1000/(1.73*0.4)</f>
        <v>11.630057803468207</v>
      </c>
      <c r="AA20" s="172">
        <v>8.0479999999999996E-3</v>
      </c>
      <c r="AB20" s="173">
        <v>0</v>
      </c>
      <c r="AC20" s="161">
        <f>SQRT(AD20^2+AE20^2)*1000/(1.73*0.4)</f>
        <v>16.115606936416185</v>
      </c>
      <c r="AD20" s="172">
        <v>1.1152E-2</v>
      </c>
      <c r="AE20" s="173">
        <v>0</v>
      </c>
      <c r="AF20" s="161">
        <f>SQRT(AG20^2+AH20^2)*1000/(1.73*0.4)</f>
        <v>15.260115606936415</v>
      </c>
      <c r="AG20" s="172">
        <v>1.056E-2</v>
      </c>
      <c r="AH20" s="173">
        <v>0</v>
      </c>
      <c r="AI20" s="161">
        <f>SQRT(AJ20^2+AK20^2)*1000/(1.73*0.4)</f>
        <v>22.381502890173408</v>
      </c>
      <c r="AJ20" s="172">
        <v>1.5488E-2</v>
      </c>
      <c r="AK20" s="173">
        <v>0</v>
      </c>
      <c r="AL20" s="161">
        <f>SQRT(AM20^2+AN20^2)*1000/(1.73*0.4)</f>
        <v>26.566473988439306</v>
      </c>
      <c r="AM20" s="172">
        <v>1.8384000000000001E-2</v>
      </c>
      <c r="AN20" s="173">
        <v>0</v>
      </c>
      <c r="AO20" s="161">
        <f>SQRT(AP20^2+AQ20^2)*1000/(1.73*0.4)</f>
        <v>25.919075144508668</v>
      </c>
      <c r="AP20" s="172">
        <v>1.7936000000000001E-2</v>
      </c>
      <c r="AQ20" s="173">
        <v>0</v>
      </c>
      <c r="AR20" s="161">
        <f>SQRT(AS20^2+AT20^2)*1000/(1.73*0.4)</f>
        <v>25.017341040462426</v>
      </c>
      <c r="AS20" s="172">
        <v>1.7312000000000001E-2</v>
      </c>
      <c r="AT20" s="173">
        <v>0</v>
      </c>
      <c r="AU20" s="161">
        <f>SQRT(AV20^2+AW20^2)*1000/(1.73*0.4)</f>
        <v>14.057803468208091</v>
      </c>
      <c r="AV20" s="172">
        <v>9.7280000000000005E-3</v>
      </c>
      <c r="AW20" s="173">
        <v>0</v>
      </c>
      <c r="AX20" s="161">
        <f>SQRT(AY20^2+AZ20^2)*1000/(1.73*0.4)</f>
        <v>26.52023121387283</v>
      </c>
      <c r="AY20" s="172">
        <v>1.8352E-2</v>
      </c>
      <c r="AZ20" s="173">
        <v>0</v>
      </c>
      <c r="BA20" s="161">
        <f>SQRT(BB20^2+BC20^2)*1000/(1.73*0.4)</f>
        <v>26.242774566473987</v>
      </c>
      <c r="BB20" s="172">
        <v>1.8159999999999999E-2</v>
      </c>
      <c r="BC20" s="173">
        <v>0</v>
      </c>
      <c r="BD20" s="161">
        <f>SQRT(BE20^2+BF20^2)*1000/(1.73*0.4)</f>
        <v>23.97687861271676</v>
      </c>
      <c r="BE20" s="172">
        <v>1.6591999999999999E-2</v>
      </c>
      <c r="BF20" s="173">
        <v>0</v>
      </c>
      <c r="BG20" s="161">
        <f>SQRT(BH20^2+BI20^2)*1000/(1.73*0.4)</f>
        <v>15.260115606936415</v>
      </c>
      <c r="BH20" s="172">
        <v>1.056E-2</v>
      </c>
      <c r="BI20" s="173">
        <v>0</v>
      </c>
      <c r="BJ20" s="161">
        <f>SQRT(BK20^2+BL20^2)*1000/(1.73*0.4)</f>
        <v>26.705202312138727</v>
      </c>
      <c r="BK20" s="172">
        <v>1.848E-2</v>
      </c>
      <c r="BL20" s="173">
        <v>0</v>
      </c>
      <c r="BM20" s="161">
        <f>SQRT(BN20^2+BO20^2)*1000/(1.73*0.4)</f>
        <v>26.867052023121389</v>
      </c>
      <c r="BN20" s="172">
        <v>1.8592000000000001E-2</v>
      </c>
      <c r="BO20" s="173">
        <v>0</v>
      </c>
      <c r="BP20" s="161">
        <f>SQRT(BQ20^2+BR20^2)*1000/(1.73*0.4)</f>
        <v>26.612716763005775</v>
      </c>
      <c r="BQ20" s="172">
        <v>1.8415999999999998E-2</v>
      </c>
      <c r="BR20" s="173">
        <v>0</v>
      </c>
      <c r="BS20" s="161">
        <f>SQRT(BT20^2+BU20^2)*1000/(1.73*0.4)</f>
        <v>15.468208092485549</v>
      </c>
      <c r="BT20" s="172">
        <v>1.0704E-2</v>
      </c>
      <c r="BU20" s="173">
        <v>0</v>
      </c>
      <c r="BV20" s="161">
        <f>SQRT(BW20^2+BX20^2)*1000/(1.73*0.4)</f>
        <v>25.248554913294797</v>
      </c>
      <c r="BW20" s="172">
        <v>1.7472000000000001E-2</v>
      </c>
      <c r="BX20" s="173">
        <v>0</v>
      </c>
      <c r="BY20" s="161">
        <f>SQRT(BZ20^2+CA20^2)*1000/(1.73*0.4)</f>
        <v>27.306358381502889</v>
      </c>
      <c r="BZ20" s="172">
        <v>1.8896E-2</v>
      </c>
      <c r="CA20" s="173">
        <v>0</v>
      </c>
    </row>
    <row r="21" spans="1:79" s="8" customFormat="1" ht="13.8" thickBot="1">
      <c r="A21" s="1625" t="s">
        <v>49</v>
      </c>
      <c r="B21" s="1626"/>
      <c r="C21" s="118">
        <v>1.6E-2</v>
      </c>
      <c r="D21" s="1625" t="s">
        <v>18</v>
      </c>
      <c r="E21" s="1626"/>
      <c r="F21" s="130" t="s">
        <v>112</v>
      </c>
      <c r="G21" s="141"/>
      <c r="H21" s="161">
        <f>SQRT(I21^2+J21^2)*1000/(1.73*0.4)</f>
        <v>3.098265895953757</v>
      </c>
      <c r="I21" s="172">
        <v>2.1440000000000001E-3</v>
      </c>
      <c r="J21" s="173">
        <v>0</v>
      </c>
      <c r="K21" s="161">
        <f>SQRT(L21^2+M21^2)*1000/(1.73*0.4)</f>
        <v>2.9132947976878611</v>
      </c>
      <c r="L21" s="172">
        <v>2.016E-3</v>
      </c>
      <c r="M21" s="173">
        <v>0</v>
      </c>
      <c r="N21" s="161">
        <f>SQRT(O21^2+P21^2)*1000/(1.73*0.4)</f>
        <v>2.8439306358381504</v>
      </c>
      <c r="O21" s="172">
        <v>1.9680000000000001E-3</v>
      </c>
      <c r="P21" s="173">
        <v>0</v>
      </c>
      <c r="Q21" s="161">
        <f>SQRT(R21^2+S21^2)*1000/(1.73*0.4)</f>
        <v>2.8208092485549128</v>
      </c>
      <c r="R21" s="172">
        <v>1.952E-3</v>
      </c>
      <c r="S21" s="173">
        <v>0</v>
      </c>
      <c r="T21" s="161">
        <f>SQRT(U21^2+V21^2)*1000/(1.73*0.4)</f>
        <v>2.7745664739884393</v>
      </c>
      <c r="U21" s="172">
        <v>1.92E-3</v>
      </c>
      <c r="V21" s="173">
        <v>0</v>
      </c>
      <c r="W21" s="161">
        <f>SQRT(X21^2+Y21^2)*1000/(1.73*0.4)</f>
        <v>2.7745664739884393</v>
      </c>
      <c r="X21" s="172">
        <v>1.92E-3</v>
      </c>
      <c r="Y21" s="173">
        <v>0</v>
      </c>
      <c r="Z21" s="161">
        <f>SQRT(AA21^2+AB21^2)*1000/(1.73*0.4)</f>
        <v>2.9826589595375719</v>
      </c>
      <c r="AA21" s="172">
        <v>2.0639999999999999E-3</v>
      </c>
      <c r="AB21" s="173">
        <v>0</v>
      </c>
      <c r="AC21" s="161">
        <f>SQRT(AD21^2+AE21^2)*1000/(1.73*0.4)</f>
        <v>3.6300578034682078</v>
      </c>
      <c r="AD21" s="172">
        <v>2.5119999999999999E-3</v>
      </c>
      <c r="AE21" s="173">
        <v>0</v>
      </c>
      <c r="AF21" s="161">
        <f>SQRT(AG21^2+AH21^2)*1000/(1.73*0.4)</f>
        <v>3.0751445086705202</v>
      </c>
      <c r="AG21" s="172">
        <v>2.1280000000000001E-3</v>
      </c>
      <c r="AH21" s="173">
        <v>0</v>
      </c>
      <c r="AI21" s="161">
        <f>SQRT(AJ21^2+AK21^2)*1000/(1.73*0.4)</f>
        <v>2.8901734104046239</v>
      </c>
      <c r="AJ21" s="172">
        <v>2E-3</v>
      </c>
      <c r="AK21" s="173">
        <v>0</v>
      </c>
      <c r="AL21" s="161">
        <f>SQRT(AM21^2+AN21^2)*1000/(1.73*0.4)</f>
        <v>2.6820809248554913</v>
      </c>
      <c r="AM21" s="172">
        <v>1.856E-3</v>
      </c>
      <c r="AN21" s="173">
        <v>0</v>
      </c>
      <c r="AO21" s="161">
        <f>SQRT(AP21^2+AQ21^2)*1000/(1.73*0.4)</f>
        <v>2.7514450867052025</v>
      </c>
      <c r="AP21" s="172">
        <v>1.9040000000000001E-3</v>
      </c>
      <c r="AQ21" s="173">
        <v>0</v>
      </c>
      <c r="AR21" s="161">
        <f>SQRT(AS21^2+AT21^2)*1000/(1.73*0.4)</f>
        <v>2.7514450867052025</v>
      </c>
      <c r="AS21" s="172">
        <v>1.9040000000000001E-3</v>
      </c>
      <c r="AT21" s="173">
        <v>0</v>
      </c>
      <c r="AU21" s="161">
        <f>SQRT(AV21^2+AW21^2)*1000/(1.73*0.4)</f>
        <v>2.1271676300578033</v>
      </c>
      <c r="AV21" s="172">
        <v>1.472E-3</v>
      </c>
      <c r="AW21" s="173">
        <v>0</v>
      </c>
      <c r="AX21" s="161">
        <f>SQRT(AY21^2+AZ21^2)*1000/(1.73*0.4)</f>
        <v>2.8439306358381504</v>
      </c>
      <c r="AY21" s="172">
        <v>1.9680000000000001E-3</v>
      </c>
      <c r="AZ21" s="173">
        <v>0</v>
      </c>
      <c r="BA21" s="161">
        <f>SQRT(BB21^2+BC21^2)*1000/(1.73*0.4)</f>
        <v>2.8208092485549128</v>
      </c>
      <c r="BB21" s="172">
        <v>1.952E-3</v>
      </c>
      <c r="BC21" s="173">
        <v>0</v>
      </c>
      <c r="BD21" s="161">
        <f>SQRT(BE21^2+BF21^2)*1000/(1.73*0.4)</f>
        <v>2.7514450867052025</v>
      </c>
      <c r="BE21" s="172">
        <v>1.9040000000000001E-3</v>
      </c>
      <c r="BF21" s="173">
        <v>0</v>
      </c>
      <c r="BG21" s="161">
        <f>SQRT(BH21^2+BI21^2)*1000/(1.73*0.4)</f>
        <v>2.289017341040462</v>
      </c>
      <c r="BH21" s="172">
        <v>1.5839999999999999E-3</v>
      </c>
      <c r="BI21" s="173">
        <v>0</v>
      </c>
      <c r="BJ21" s="161">
        <f>SQRT(BK21^2+BL21^2)*1000/(1.73*0.4)</f>
        <v>2.7745664739884393</v>
      </c>
      <c r="BK21" s="172">
        <v>1.92E-3</v>
      </c>
      <c r="BL21" s="173">
        <v>0</v>
      </c>
      <c r="BM21" s="161">
        <f>SQRT(BN21^2+BO21^2)*1000/(1.73*0.4)</f>
        <v>3.1907514450867045</v>
      </c>
      <c r="BN21" s="172">
        <v>2.2079999999999999E-3</v>
      </c>
      <c r="BO21" s="173">
        <v>0</v>
      </c>
      <c r="BP21" s="161">
        <f>SQRT(BQ21^2+BR21^2)*1000/(1.73*0.4)</f>
        <v>3.052023121387283</v>
      </c>
      <c r="BQ21" s="172">
        <v>2.1120000000000002E-3</v>
      </c>
      <c r="BR21" s="173">
        <v>0</v>
      </c>
      <c r="BS21" s="161">
        <f>SQRT(BT21^2+BU21^2)*1000/(1.73*0.4)</f>
        <v>2.3121387283236992</v>
      </c>
      <c r="BT21" s="172">
        <v>1.6000000000000001E-3</v>
      </c>
      <c r="BU21" s="173">
        <v>0</v>
      </c>
      <c r="BV21" s="161">
        <f>SQRT(BW21^2+BX21^2)*1000/(1.73*0.4)</f>
        <v>3.052023121387283</v>
      </c>
      <c r="BW21" s="172">
        <v>2.1120000000000002E-3</v>
      </c>
      <c r="BX21" s="173">
        <v>0</v>
      </c>
      <c r="BY21" s="161">
        <f>SQRT(BZ21^2+CA21^2)*1000/(1.73*0.4)</f>
        <v>3.3063583815028901</v>
      </c>
      <c r="BZ21" s="172">
        <v>2.2880000000000001E-3</v>
      </c>
      <c r="CA21" s="173">
        <v>0</v>
      </c>
    </row>
    <row r="22" spans="1:79">
      <c r="A22" s="53"/>
      <c r="B22" s="54"/>
      <c r="C22" s="54"/>
      <c r="D22" s="53"/>
      <c r="E22" s="54"/>
      <c r="F22" s="125" t="s">
        <v>17</v>
      </c>
      <c r="G22" s="126"/>
      <c r="H22" s="56">
        <f t="shared" ref="H22:AM22" si="0">H8+H14</f>
        <v>59.646803816182747</v>
      </c>
      <c r="I22" s="57">
        <f t="shared" si="0"/>
        <v>12.1374</v>
      </c>
      <c r="J22" s="615">
        <f t="shared" si="0"/>
        <v>1.9139999999999999</v>
      </c>
      <c r="K22" s="56">
        <f t="shared" si="0"/>
        <v>58.521001405281694</v>
      </c>
      <c r="L22" s="57">
        <f t="shared" si="0"/>
        <v>11.906400000000001</v>
      </c>
      <c r="M22" s="615">
        <f t="shared" si="0"/>
        <v>1.8809999999999998</v>
      </c>
      <c r="N22" s="56">
        <f t="shared" si="0"/>
        <v>58.508817891079659</v>
      </c>
      <c r="O22" s="57">
        <f t="shared" si="0"/>
        <v>11.899800000000001</v>
      </c>
      <c r="P22" s="615">
        <f t="shared" si="0"/>
        <v>1.8677999999999999</v>
      </c>
      <c r="Q22" s="56">
        <f t="shared" si="0"/>
        <v>60.280901778994888</v>
      </c>
      <c r="R22" s="57">
        <f t="shared" si="0"/>
        <v>12.2562</v>
      </c>
      <c r="S22" s="615">
        <f t="shared" si="0"/>
        <v>1.881</v>
      </c>
      <c r="T22" s="56">
        <f t="shared" si="0"/>
        <v>68.00632142112083</v>
      </c>
      <c r="U22" s="57">
        <f t="shared" si="0"/>
        <v>13.820399999999999</v>
      </c>
      <c r="V22" s="615">
        <f t="shared" si="0"/>
        <v>2.0129999999999999</v>
      </c>
      <c r="W22" s="56">
        <f t="shared" si="0"/>
        <v>77.465876146973585</v>
      </c>
      <c r="X22" s="57">
        <f t="shared" si="0"/>
        <v>15.7014</v>
      </c>
      <c r="Y22" s="615">
        <f t="shared" si="0"/>
        <v>2.4024000000000001</v>
      </c>
      <c r="Z22" s="56">
        <f t="shared" si="0"/>
        <v>80.136038725715991</v>
      </c>
      <c r="AA22" s="57">
        <f t="shared" si="0"/>
        <v>16.189799999999998</v>
      </c>
      <c r="AB22" s="615">
        <f t="shared" si="0"/>
        <v>2.6861999999999999</v>
      </c>
      <c r="AC22" s="56">
        <f t="shared" si="0"/>
        <v>78.420534250574036</v>
      </c>
      <c r="AD22" s="57">
        <f t="shared" si="0"/>
        <v>15.886199999999999</v>
      </c>
      <c r="AE22" s="615">
        <f t="shared" si="0"/>
        <v>2.5014000000000003</v>
      </c>
      <c r="AF22" s="56">
        <f t="shared" si="0"/>
        <v>80.107615294143926</v>
      </c>
      <c r="AG22" s="57">
        <f t="shared" si="0"/>
        <v>16.202999999999999</v>
      </c>
      <c r="AH22" s="615">
        <f t="shared" si="0"/>
        <v>2.6663999999999999</v>
      </c>
      <c r="AI22" s="56">
        <f t="shared" si="0"/>
        <v>79.832892976640125</v>
      </c>
      <c r="AJ22" s="57">
        <f t="shared" si="0"/>
        <v>16.143599999999999</v>
      </c>
      <c r="AK22" s="615">
        <f t="shared" si="0"/>
        <v>2.673</v>
      </c>
      <c r="AL22" s="56">
        <f t="shared" si="0"/>
        <v>80.150594689999963</v>
      </c>
      <c r="AM22" s="57">
        <f t="shared" si="0"/>
        <v>16.216200000000001</v>
      </c>
      <c r="AN22" s="615">
        <f t="shared" ref="AN22:BS22" si="1">AN8+AN14</f>
        <v>2.6664000000000003</v>
      </c>
      <c r="AO22" s="56">
        <f t="shared" si="1"/>
        <v>79.468180316421865</v>
      </c>
      <c r="AP22" s="57">
        <f t="shared" si="1"/>
        <v>16.070999999999998</v>
      </c>
      <c r="AQ22" s="615">
        <f t="shared" si="1"/>
        <v>2.7324000000000002</v>
      </c>
      <c r="AR22" s="56">
        <f t="shared" si="1"/>
        <v>79.039576792888539</v>
      </c>
      <c r="AS22" s="57">
        <f t="shared" si="1"/>
        <v>15.985199999999999</v>
      </c>
      <c r="AT22" s="615">
        <f t="shared" si="1"/>
        <v>2.7126000000000001</v>
      </c>
      <c r="AU22" s="56">
        <f t="shared" si="1"/>
        <v>82.775570682365952</v>
      </c>
      <c r="AV22" s="57">
        <f t="shared" si="1"/>
        <v>16.711199999999998</v>
      </c>
      <c r="AW22" s="615">
        <f t="shared" si="1"/>
        <v>2.9106000000000001</v>
      </c>
      <c r="AX22" s="56">
        <f t="shared" si="1"/>
        <v>89.171240906485323</v>
      </c>
      <c r="AY22" s="57">
        <f t="shared" si="1"/>
        <v>17.938800000000001</v>
      </c>
      <c r="AZ22" s="615">
        <f t="shared" si="1"/>
        <v>3.3923999999999999</v>
      </c>
      <c r="BA22" s="56">
        <f t="shared" si="1"/>
        <v>89.915798619140617</v>
      </c>
      <c r="BB22" s="57">
        <f t="shared" si="1"/>
        <v>18.117000000000001</v>
      </c>
      <c r="BC22" s="615">
        <f t="shared" si="1"/>
        <v>3.3395999999999999</v>
      </c>
      <c r="BD22" s="56">
        <f t="shared" si="1"/>
        <v>91.642543489464742</v>
      </c>
      <c r="BE22" s="57">
        <f t="shared" si="1"/>
        <v>18.519600000000001</v>
      </c>
      <c r="BF22" s="615">
        <f t="shared" si="1"/>
        <v>3.3066</v>
      </c>
      <c r="BG22" s="56">
        <f t="shared" si="1"/>
        <v>92.499722391642592</v>
      </c>
      <c r="BH22" s="57">
        <f t="shared" si="1"/>
        <v>18.7242</v>
      </c>
      <c r="BI22" s="615">
        <f t="shared" si="1"/>
        <v>3.2538</v>
      </c>
      <c r="BJ22" s="56">
        <f t="shared" si="1"/>
        <v>90.493356565349131</v>
      </c>
      <c r="BK22" s="57">
        <f t="shared" si="1"/>
        <v>18.387599999999999</v>
      </c>
      <c r="BL22" s="615">
        <f t="shared" si="1"/>
        <v>2.9106000000000001</v>
      </c>
      <c r="BM22" s="56">
        <f t="shared" si="1"/>
        <v>87.222712744778335</v>
      </c>
      <c r="BN22" s="57">
        <f t="shared" si="1"/>
        <v>17.7408</v>
      </c>
      <c r="BO22" s="615">
        <f t="shared" si="1"/>
        <v>2.6993999999999998</v>
      </c>
      <c r="BP22" s="56">
        <f t="shared" si="1"/>
        <v>81.097813549804982</v>
      </c>
      <c r="BQ22" s="57">
        <f t="shared" si="1"/>
        <v>16.4802</v>
      </c>
      <c r="BR22" s="615">
        <f t="shared" si="1"/>
        <v>2.4024000000000001</v>
      </c>
      <c r="BS22" s="56">
        <f t="shared" si="1"/>
        <v>74.490112627796321</v>
      </c>
      <c r="BT22" s="57">
        <f t="shared" ref="BT22:CA22" si="2">BT8+BT14</f>
        <v>15.1206</v>
      </c>
      <c r="BU22" s="615">
        <f t="shared" si="2"/>
        <v>2.2704</v>
      </c>
      <c r="BV22" s="56">
        <f t="shared" si="2"/>
        <v>68.481056408905275</v>
      </c>
      <c r="BW22" s="57">
        <f t="shared" si="2"/>
        <v>13.912800000000001</v>
      </c>
      <c r="BX22" s="615">
        <f t="shared" si="2"/>
        <v>2.0657999999999999</v>
      </c>
      <c r="BY22" s="56">
        <f t="shared" si="2"/>
        <v>64.615863865970368</v>
      </c>
      <c r="BZ22" s="57">
        <f t="shared" si="2"/>
        <v>13.1274</v>
      </c>
      <c r="CA22" s="615">
        <f t="shared" si="2"/>
        <v>1.9668000000000001</v>
      </c>
    </row>
    <row r="23" spans="1:79" ht="13.8" thickBot="1">
      <c r="A23" s="61"/>
      <c r="B23" s="8"/>
      <c r="C23" s="8"/>
      <c r="D23" s="61"/>
      <c r="E23" s="8"/>
      <c r="F23" s="61" t="s">
        <v>19</v>
      </c>
      <c r="G23" s="60"/>
      <c r="H23" s="630">
        <f t="shared" ref="H23:AM23" si="3">H9+H15</f>
        <v>673.97424652165387</v>
      </c>
      <c r="I23" s="631">
        <f t="shared" si="3"/>
        <v>11.988</v>
      </c>
      <c r="J23" s="632">
        <f t="shared" si="3"/>
        <v>1.3380000000000001</v>
      </c>
      <c r="K23" s="630">
        <f t="shared" si="3"/>
        <v>661.17715007086872</v>
      </c>
      <c r="L23" s="631">
        <f t="shared" si="3"/>
        <v>11.76</v>
      </c>
      <c r="M23" s="632">
        <f t="shared" si="3"/>
        <v>1.3199999999999998</v>
      </c>
      <c r="N23" s="630">
        <f t="shared" si="3"/>
        <v>660.93924871682066</v>
      </c>
      <c r="O23" s="631">
        <f t="shared" si="3"/>
        <v>11.750999999999999</v>
      </c>
      <c r="P23" s="632">
        <f t="shared" si="3"/>
        <v>1.3169999999999999</v>
      </c>
      <c r="Q23" s="630">
        <f t="shared" si="3"/>
        <v>681.02976387690342</v>
      </c>
      <c r="R23" s="631">
        <f t="shared" si="3"/>
        <v>12.102</v>
      </c>
      <c r="S23" s="632">
        <f t="shared" si="3"/>
        <v>1.3079999999999998</v>
      </c>
      <c r="T23" s="630">
        <f t="shared" si="3"/>
        <v>769.27805805362118</v>
      </c>
      <c r="U23" s="631">
        <f t="shared" si="3"/>
        <v>13.659000000000001</v>
      </c>
      <c r="V23" s="632">
        <f t="shared" si="3"/>
        <v>1.3049999999999999</v>
      </c>
      <c r="W23" s="630">
        <f t="shared" si="3"/>
        <v>876.695574857368</v>
      </c>
      <c r="X23" s="631">
        <f t="shared" si="3"/>
        <v>15.522</v>
      </c>
      <c r="Y23" s="632">
        <f t="shared" si="3"/>
        <v>1.4670000000000001</v>
      </c>
      <c r="Z23" s="630">
        <f t="shared" si="3"/>
        <v>907.49862396438812</v>
      </c>
      <c r="AA23" s="631">
        <f t="shared" si="3"/>
        <v>16.013999999999999</v>
      </c>
      <c r="AB23" s="632">
        <f t="shared" si="3"/>
        <v>1.6619999999999999</v>
      </c>
      <c r="AC23" s="630">
        <f t="shared" si="3"/>
        <v>887.77685624486833</v>
      </c>
      <c r="AD23" s="631">
        <f t="shared" si="3"/>
        <v>15.708</v>
      </c>
      <c r="AE23" s="632">
        <f t="shared" si="3"/>
        <v>1.5270000000000001</v>
      </c>
      <c r="AF23" s="630">
        <f t="shared" si="3"/>
        <v>906.49515561786779</v>
      </c>
      <c r="AG23" s="631">
        <f t="shared" si="3"/>
        <v>16.013999999999999</v>
      </c>
      <c r="AH23" s="632">
        <f t="shared" si="3"/>
        <v>1.6259999999999999</v>
      </c>
      <c r="AI23" s="630">
        <f t="shared" si="3"/>
        <v>903.58074701320277</v>
      </c>
      <c r="AJ23" s="631">
        <f t="shared" si="3"/>
        <v>15.96</v>
      </c>
      <c r="AK23" s="632">
        <f t="shared" si="3"/>
        <v>1.6139999999999999</v>
      </c>
      <c r="AL23" s="630">
        <f t="shared" si="3"/>
        <v>906.44054585695471</v>
      </c>
      <c r="AM23" s="631">
        <f t="shared" si="3"/>
        <v>16.02</v>
      </c>
      <c r="AN23" s="632">
        <f t="shared" ref="AN23:BS23" si="4">AN9+AN15</f>
        <v>1.599</v>
      </c>
      <c r="AO23" s="630">
        <f t="shared" si="4"/>
        <v>898.7210665603227</v>
      </c>
      <c r="AP23" s="631">
        <f t="shared" si="4"/>
        <v>15.879</v>
      </c>
      <c r="AQ23" s="632">
        <f t="shared" si="4"/>
        <v>1.665</v>
      </c>
      <c r="AR23" s="630">
        <f t="shared" si="4"/>
        <v>893.56183143537828</v>
      </c>
      <c r="AS23" s="631">
        <f t="shared" si="4"/>
        <v>15.792000000000002</v>
      </c>
      <c r="AT23" s="632">
        <f t="shared" si="4"/>
        <v>1.659</v>
      </c>
      <c r="AU23" s="630">
        <f t="shared" si="4"/>
        <v>936.71540190543226</v>
      </c>
      <c r="AV23" s="631">
        <f t="shared" si="4"/>
        <v>16.524000000000001</v>
      </c>
      <c r="AW23" s="632">
        <f t="shared" si="4"/>
        <v>1.77</v>
      </c>
      <c r="AX23" s="630">
        <f t="shared" si="4"/>
        <v>1008.9687950471853</v>
      </c>
      <c r="AY23" s="631">
        <f t="shared" si="4"/>
        <v>17.733000000000001</v>
      </c>
      <c r="AZ23" s="632">
        <f t="shared" si="4"/>
        <v>2.0549999999999997</v>
      </c>
      <c r="BA23" s="630">
        <f t="shared" si="4"/>
        <v>1017.5237492868182</v>
      </c>
      <c r="BB23" s="631">
        <f t="shared" si="4"/>
        <v>17.91</v>
      </c>
      <c r="BC23" s="632">
        <f t="shared" si="4"/>
        <v>1.998</v>
      </c>
      <c r="BD23" s="630">
        <f t="shared" si="4"/>
        <v>1036.9390370776689</v>
      </c>
      <c r="BE23" s="631">
        <f t="shared" si="4"/>
        <v>18.306000000000001</v>
      </c>
      <c r="BF23" s="632">
        <f t="shared" si="4"/>
        <v>1.929</v>
      </c>
      <c r="BG23" s="630">
        <f t="shared" si="4"/>
        <v>1047.2268608523532</v>
      </c>
      <c r="BH23" s="631">
        <f t="shared" si="4"/>
        <v>18.518999999999998</v>
      </c>
      <c r="BI23" s="632">
        <f t="shared" si="4"/>
        <v>1.83</v>
      </c>
      <c r="BJ23" s="630">
        <f t="shared" si="4"/>
        <v>1024.0651475022535</v>
      </c>
      <c r="BK23" s="631">
        <f t="shared" si="4"/>
        <v>18.177</v>
      </c>
      <c r="BL23" s="632">
        <f t="shared" si="4"/>
        <v>1.5660000000000001</v>
      </c>
      <c r="BM23" s="630">
        <f t="shared" si="4"/>
        <v>986.65269910072516</v>
      </c>
      <c r="BN23" s="631">
        <f t="shared" si="4"/>
        <v>17.532</v>
      </c>
      <c r="BO23" s="632">
        <f t="shared" si="4"/>
        <v>1.4729999999999999</v>
      </c>
      <c r="BP23" s="630">
        <f t="shared" si="4"/>
        <v>917.16792136109086</v>
      </c>
      <c r="BQ23" s="631">
        <f t="shared" si="4"/>
        <v>16.283999999999999</v>
      </c>
      <c r="BR23" s="632">
        <f t="shared" si="4"/>
        <v>1.35</v>
      </c>
      <c r="BS23" s="630">
        <f t="shared" si="4"/>
        <v>843.01494570124851</v>
      </c>
      <c r="BT23" s="631">
        <f t="shared" ref="BT23:CA23" si="5">BT9+BT15</f>
        <v>14.954999999999998</v>
      </c>
      <c r="BU23" s="632">
        <f t="shared" si="5"/>
        <v>1.377</v>
      </c>
      <c r="BV23" s="630">
        <f t="shared" si="5"/>
        <v>773.25381280321994</v>
      </c>
      <c r="BW23" s="631">
        <f t="shared" si="5"/>
        <v>13.731</v>
      </c>
      <c r="BX23" s="632">
        <f t="shared" si="5"/>
        <v>1.3109999999999999</v>
      </c>
      <c r="BY23" s="630">
        <f t="shared" si="5"/>
        <v>729.93190741202352</v>
      </c>
      <c r="BZ23" s="631">
        <f t="shared" si="5"/>
        <v>12.963000000000001</v>
      </c>
      <c r="CA23" s="632">
        <f t="shared" si="5"/>
        <v>1.296</v>
      </c>
    </row>
    <row r="24" spans="1:79">
      <c r="A24" s="137" t="s">
        <v>167</v>
      </c>
      <c r="B24" s="54"/>
      <c r="C24" s="681">
        <f>(I22+L22+O22+R22+U22+X22+AA22+AD22+AG22+AJ22+AM22+AP22+AS22+AV22+AY22+BB22+BE22+BH22+BK22+BN22+BQ22+BT22+BW22+BZ22)/SQRT((I22+L22+O22+R22+U22+X22+AA22+AD22+AG22+AJ22+AM22+AP22+AS22+AV22+AY22+BB22+BE22+BH22+BK22+BN22+BQ22+BT22+BW22+BZ22)^2+(J22+M22+P22+S22+V22+Y22+AB22+AE22+AH22+AK22+AN22+AQ22+AT22+AW22+AZ22+BC22+BF22++BI22+BL22+BO22+BR22+BU22+BX22+CA22)^2)</f>
        <v>0.98699164134652695</v>
      </c>
      <c r="D24" s="137" t="s">
        <v>168</v>
      </c>
      <c r="E24" s="1608">
        <f>(CA22+BX22+BU22+BR22+BO22+BL22+BI22+BF22+BC22+AZ22+AW22+AT22+AQ22+AN22+AK22+AH22+AE22+AB22++Y22+V22+S22+P22+M22+J22)/(I22+L22+O22+R22+U22+X22+AA22+AD22+AG22+AJ22+AM22+AP22+AS22+AV22+AY22+BB22+BE22+BH22+BK22+BN22+BQ22+BT22+BW22+BZ22)</f>
        <v>0.16289051505769775</v>
      </c>
      <c r="F24" s="1608"/>
      <c r="G24" s="54"/>
      <c r="H24" s="633"/>
      <c r="I24" s="634"/>
      <c r="J24" s="634"/>
      <c r="K24" s="633"/>
      <c r="L24" s="634"/>
      <c r="M24" s="634"/>
      <c r="N24" s="633"/>
      <c r="O24" s="634"/>
      <c r="P24" s="634"/>
      <c r="Q24" s="633"/>
      <c r="R24" s="634"/>
      <c r="S24" s="634"/>
      <c r="T24" s="633"/>
      <c r="U24" s="634"/>
      <c r="V24" s="634"/>
      <c r="W24" s="633"/>
      <c r="X24" s="634"/>
      <c r="Y24" s="634"/>
      <c r="Z24" s="633"/>
      <c r="AA24" s="634"/>
      <c r="AB24" s="634"/>
      <c r="AC24" s="633"/>
      <c r="AD24" s="634"/>
      <c r="AE24" s="634"/>
      <c r="AF24" s="633"/>
      <c r="AG24" s="634"/>
      <c r="AH24" s="634"/>
      <c r="AI24" s="633"/>
      <c r="AJ24" s="634"/>
      <c r="AK24" s="634"/>
      <c r="AL24" s="633"/>
      <c r="AM24" s="634"/>
      <c r="AN24" s="634"/>
      <c r="AO24" s="633"/>
      <c r="AP24" s="634"/>
      <c r="AQ24" s="634"/>
      <c r="AR24" s="633"/>
      <c r="AS24" s="634"/>
      <c r="AT24" s="634"/>
      <c r="AU24" s="633"/>
      <c r="AV24" s="634"/>
      <c r="AW24" s="634"/>
      <c r="AX24" s="633"/>
      <c r="AY24" s="634"/>
      <c r="AZ24" s="634"/>
      <c r="BA24" s="633"/>
      <c r="BB24" s="634"/>
      <c r="BC24" s="634"/>
      <c r="BD24" s="633"/>
      <c r="BE24" s="634"/>
      <c r="BF24" s="634"/>
      <c r="BG24" s="633"/>
      <c r="BH24" s="634"/>
      <c r="BI24" s="634"/>
      <c r="BJ24" s="633"/>
      <c r="BK24" s="634"/>
      <c r="BL24" s="634"/>
      <c r="BM24" s="633"/>
      <c r="BN24" s="634"/>
      <c r="BO24" s="634"/>
      <c r="BP24" s="633"/>
      <c r="BQ24" s="634"/>
      <c r="BR24" s="634"/>
      <c r="BS24" s="633"/>
      <c r="BT24" s="634"/>
      <c r="BU24" s="634"/>
      <c r="BV24" s="633"/>
      <c r="BW24" s="634"/>
      <c r="BX24" s="634"/>
      <c r="BY24" s="633"/>
      <c r="BZ24" s="634"/>
      <c r="CA24" s="635"/>
    </row>
    <row r="25" spans="1:79" ht="13.8" thickBot="1">
      <c r="A25" s="138" t="s">
        <v>26</v>
      </c>
      <c r="B25" s="8"/>
      <c r="C25" s="139">
        <f>(I23+L23+O23+R23+U23+X23+AA23+AD23+AG23+AJ23+AM23+AP23+AS23+AV23+AY23+BB23+BE23+BH23+BK23+BN23+BQ23+BT23+BW23+BZ23)/SQRT((I23+L23+O23+R23+U23+X23+AA23+AD23+AG23+AJ23+AM23+AP23+AS23+AV23+AY23+BB23+BE23+BH23+BK23+BN23+BQ23+BT23+BW23+BZ23)^2+(J23+M23+P23+S23+V23+Y23+AB23+AE23+AH23+AK23+AN23+AQ23+AT23+AW23+AZ23+BC23+BF23++BI23+BL23+BO23+BR23+BU23+BX23+CA23)^2)</f>
        <v>0.99496206963348699</v>
      </c>
      <c r="D25" s="138" t="s">
        <v>27</v>
      </c>
      <c r="E25" s="1609">
        <f>(CA23+BX23+BU23+BR23+BO23+BL23+BI23+BF23+BC23+AZ23+AW23+AT23+AQ23+AN23+AK23+AH23+AE23+AB23++Y23+V23+S23+P23+M23+J23)/(I23+L23+O23+R23+U23+X23+AA23+AD23+AG23+AJ23+AM23+AP23+AS23+AV23+AY23+BB23+BE23+BH23+BK23+BN23+BQ23+BT23+BW23+BZ23)</f>
        <v>0.10075970259140299</v>
      </c>
      <c r="F25" s="1609"/>
      <c r="G25" s="131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  <c r="AI25" s="636"/>
      <c r="AJ25" s="636"/>
      <c r="AK25" s="636"/>
      <c r="AL25" s="636"/>
      <c r="AM25" s="636"/>
      <c r="AN25" s="636"/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36"/>
      <c r="BB25" s="636"/>
      <c r="BC25" s="636"/>
      <c r="BD25" s="636"/>
      <c r="BE25" s="636"/>
      <c r="BF25" s="636"/>
      <c r="BG25" s="636"/>
      <c r="BH25" s="636"/>
      <c r="BI25" s="636"/>
      <c r="BJ25" s="636"/>
      <c r="BK25" s="636"/>
      <c r="BL25" s="636"/>
      <c r="BM25" s="636"/>
      <c r="BN25" s="636"/>
      <c r="BO25" s="636"/>
      <c r="BP25" s="636"/>
      <c r="BQ25" s="636"/>
      <c r="BR25" s="636"/>
      <c r="BS25" s="636"/>
      <c r="BT25" s="636"/>
      <c r="BU25" s="636"/>
      <c r="BV25" s="636"/>
      <c r="BW25" s="636"/>
      <c r="BX25" s="636"/>
      <c r="BY25" s="636"/>
      <c r="BZ25" s="636"/>
      <c r="CA25" s="637"/>
    </row>
    <row r="26" spans="1:79">
      <c r="A26" s="284" t="s">
        <v>28</v>
      </c>
      <c r="B26" s="52"/>
      <c r="C26" s="638"/>
      <c r="D26" s="639" t="s">
        <v>29</v>
      </c>
      <c r="E26" s="640"/>
      <c r="F26" s="641" t="s">
        <v>30</v>
      </c>
      <c r="G26" s="642"/>
      <c r="H26" s="643"/>
      <c r="I26" s="644"/>
      <c r="J26" s="644"/>
      <c r="K26" s="643"/>
      <c r="L26" s="644"/>
      <c r="M26" s="644"/>
      <c r="N26" s="643"/>
      <c r="O26" s="644"/>
      <c r="P26" s="644"/>
      <c r="Q26" s="643"/>
      <c r="R26" s="644"/>
      <c r="S26" s="644"/>
      <c r="T26" s="643"/>
      <c r="U26" s="644"/>
      <c r="V26" s="644"/>
      <c r="W26" s="643"/>
      <c r="X26" s="644"/>
      <c r="Y26" s="644"/>
      <c r="Z26" s="643"/>
      <c r="AA26" s="644"/>
      <c r="AB26" s="644"/>
      <c r="AC26" s="643"/>
      <c r="AD26" s="644"/>
      <c r="AE26" s="644"/>
      <c r="AF26" s="643"/>
      <c r="AG26" s="644"/>
      <c r="AH26" s="644"/>
      <c r="AI26" s="643"/>
      <c r="AJ26" s="644"/>
      <c r="AK26" s="644"/>
      <c r="AL26" s="643"/>
      <c r="AM26" s="644"/>
      <c r="AN26" s="644"/>
      <c r="AO26" s="643"/>
      <c r="AP26" s="644"/>
      <c r="AQ26" s="644"/>
      <c r="AR26" s="643"/>
      <c r="AS26" s="644"/>
      <c r="AT26" s="644"/>
      <c r="AU26" s="643"/>
      <c r="AV26" s="644"/>
      <c r="AW26" s="644"/>
      <c r="AX26" s="643"/>
      <c r="AY26" s="644"/>
      <c r="AZ26" s="644"/>
      <c r="BA26" s="643"/>
      <c r="BB26" s="644"/>
      <c r="BC26" s="644"/>
      <c r="BD26" s="643"/>
      <c r="BE26" s="644"/>
      <c r="BF26" s="644"/>
      <c r="BG26" s="643"/>
      <c r="BH26" s="644"/>
      <c r="BI26" s="644"/>
      <c r="BJ26" s="643"/>
      <c r="BK26" s="644"/>
      <c r="BL26" s="644"/>
      <c r="BM26" s="643"/>
      <c r="BN26" s="644"/>
      <c r="BO26" s="644"/>
      <c r="BP26" s="643"/>
      <c r="BQ26" s="644"/>
      <c r="BR26" s="644"/>
      <c r="BS26" s="643"/>
      <c r="BT26" s="644"/>
      <c r="BU26" s="644"/>
      <c r="BV26" s="643"/>
      <c r="BW26" s="644"/>
      <c r="BX26" s="644"/>
      <c r="BY26" s="643"/>
      <c r="BZ26" s="644"/>
      <c r="CA26" s="644"/>
    </row>
    <row r="27" spans="1:79" ht="13.8" thickBot="1">
      <c r="A27" s="130"/>
      <c r="B27" s="149"/>
      <c r="C27" s="150"/>
      <c r="D27" s="645" t="s">
        <v>32</v>
      </c>
      <c r="E27" s="152" t="s">
        <v>33</v>
      </c>
      <c r="F27" s="152" t="s">
        <v>32</v>
      </c>
      <c r="G27" s="153" t="s">
        <v>33</v>
      </c>
      <c r="H27" s="643"/>
      <c r="I27" s="644"/>
      <c r="J27" s="644"/>
      <c r="K27" s="643"/>
      <c r="L27" s="644"/>
      <c r="M27" s="644"/>
      <c r="N27" s="643"/>
      <c r="O27" s="644"/>
      <c r="P27" s="644"/>
      <c r="Q27" s="643"/>
      <c r="R27" s="644"/>
      <c r="S27" s="644"/>
      <c r="T27" s="643"/>
      <c r="U27" s="644"/>
      <c r="V27" s="644"/>
      <c r="W27" s="643"/>
      <c r="X27" s="644"/>
      <c r="Y27" s="644"/>
      <c r="Z27" s="643"/>
      <c r="AA27" s="644"/>
      <c r="AB27" s="644"/>
      <c r="AC27" s="643"/>
      <c r="AD27" s="644"/>
      <c r="AE27" s="644"/>
      <c r="AF27" s="643"/>
      <c r="AG27" s="644"/>
      <c r="AH27" s="644"/>
      <c r="AI27" s="643"/>
      <c r="AJ27" s="644"/>
      <c r="AK27" s="644"/>
      <c r="AL27" s="643"/>
      <c r="AM27" s="644"/>
      <c r="AN27" s="644"/>
      <c r="AO27" s="643"/>
      <c r="AP27" s="644"/>
      <c r="AQ27" s="644"/>
      <c r="AR27" s="643"/>
      <c r="AS27" s="644"/>
      <c r="AT27" s="644"/>
      <c r="AU27" s="643"/>
      <c r="AV27" s="644"/>
      <c r="AW27" s="644"/>
      <c r="AX27" s="643"/>
      <c r="AY27" s="644"/>
      <c r="AZ27" s="644"/>
      <c r="BA27" s="643"/>
      <c r="BB27" s="644"/>
      <c r="BC27" s="644"/>
      <c r="BD27" s="643"/>
      <c r="BE27" s="644"/>
      <c r="BF27" s="644"/>
      <c r="BG27" s="643"/>
      <c r="BH27" s="644"/>
      <c r="BI27" s="644"/>
      <c r="BJ27" s="643"/>
      <c r="BK27" s="644"/>
      <c r="BL27" s="644"/>
      <c r="BM27" s="643"/>
      <c r="BN27" s="644"/>
      <c r="BO27" s="644"/>
      <c r="BP27" s="643"/>
      <c r="BQ27" s="644"/>
      <c r="BR27" s="644"/>
      <c r="BS27" s="643"/>
      <c r="BT27" s="644"/>
      <c r="BU27" s="644"/>
      <c r="BV27" s="643"/>
      <c r="BW27" s="644"/>
      <c r="BX27" s="644"/>
      <c r="BY27" s="643"/>
      <c r="BZ27" s="644"/>
      <c r="CA27" s="644"/>
    </row>
    <row r="28" spans="1:79">
      <c r="A28" s="182">
        <v>1</v>
      </c>
      <c r="B28" s="646" t="s">
        <v>113</v>
      </c>
      <c r="C28" s="156"/>
      <c r="D28" s="607"/>
      <c r="E28" s="158"/>
      <c r="F28" s="159"/>
      <c r="G28" s="160"/>
      <c r="H28" s="161">
        <f t="shared" ref="H28:H34" si="6">SQRT(I28^2+J28^2)*1000/(1.73*I$12)</f>
        <v>117.29034877242164</v>
      </c>
      <c r="I28" s="162">
        <v>2.0880000000000001</v>
      </c>
      <c r="J28" s="163">
        <v>0.16919999999999999</v>
      </c>
      <c r="K28" s="161">
        <f t="shared" ref="K28:K34" si="7">SQRT(L28^2+M28^2)*1000/(1.73*L$12)</f>
        <v>114.65394064284301</v>
      </c>
      <c r="L28" s="162">
        <v>2.04</v>
      </c>
      <c r="M28" s="163">
        <v>0.18</v>
      </c>
      <c r="N28" s="161">
        <f t="shared" ref="N28:N34" si="8">SQRT(O28^2+P28^2)*1000/(1.73*O$12)</f>
        <v>114.34091903494357</v>
      </c>
      <c r="O28" s="162">
        <v>2.0339999999999998</v>
      </c>
      <c r="P28" s="163">
        <v>0.17519999999999999</v>
      </c>
      <c r="Q28" s="161">
        <f t="shared" ref="Q28:Q34" si="9">SQRT(R28^2+S28^2)*1000/(1.73*R$12)</f>
        <v>122.25872796171758</v>
      </c>
      <c r="R28" s="162">
        <v>2.1720000000000002</v>
      </c>
      <c r="S28" s="163">
        <v>0.19320000000000001</v>
      </c>
      <c r="T28" s="161">
        <f t="shared" ref="T28:T34" si="10">SQRT(U28^2+V28^2)*1000/(1.73*U$12)</f>
        <v>140.46481091716623</v>
      </c>
      <c r="U28" s="162">
        <v>2.4935999999999998</v>
      </c>
      <c r="V28" s="163">
        <v>0.18240000000000001</v>
      </c>
      <c r="W28" s="161">
        <f t="shared" ref="W28:W34" si="11">SQRT(X28^2+Y28^2)*1000/(1.73*X$12)</f>
        <v>158.02171491402459</v>
      </c>
      <c r="X28" s="162">
        <v>2.7984</v>
      </c>
      <c r="Y28" s="163">
        <v>0.18360000000000001</v>
      </c>
      <c r="Z28" s="161">
        <f t="shared" ref="Z28:Z34" si="12">SQRT(AA28^2+AB28^2)*1000/(1.73*AA$12)</f>
        <v>161.35548203677041</v>
      </c>
      <c r="AA28" s="162">
        <v>2.8464</v>
      </c>
      <c r="AB28" s="163">
        <v>0.2424</v>
      </c>
      <c r="AC28" s="161">
        <f t="shared" ref="AC28:AC34" si="13">SQRT(AD28^2+AE28^2)*1000/(1.73*AD$12)</f>
        <v>160.75041262703309</v>
      </c>
      <c r="AD28" s="162">
        <v>2.8452000000000002</v>
      </c>
      <c r="AE28" s="163">
        <v>0.17879999999999999</v>
      </c>
      <c r="AF28" s="161">
        <f t="shared" ref="AF28:AF34" si="14">SQRT(AG28^2+AH28^2)*1000/(1.73*AG$12)</f>
        <v>164.32070307654726</v>
      </c>
      <c r="AG28" s="162">
        <v>2.9039999999999999</v>
      </c>
      <c r="AH28" s="163">
        <v>0.192</v>
      </c>
      <c r="AI28" s="161">
        <f t="shared" ref="AI28:AI34" si="15">SQRT(AJ28^2+AK28^2)*1000/(1.73*AJ$12)</f>
        <v>164.45181179948392</v>
      </c>
      <c r="AJ28" s="162">
        <v>2.9028</v>
      </c>
      <c r="AK28" s="163">
        <v>0.2268</v>
      </c>
      <c r="AL28" s="161">
        <f t="shared" ref="AL28:AL34" si="16">SQRT(AM28^2+AN28^2)*1000/(1.73*AM$12)</f>
        <v>161.66052011018198</v>
      </c>
      <c r="AM28" s="162">
        <v>2.8523999999999998</v>
      </c>
      <c r="AN28" s="163">
        <v>0.252</v>
      </c>
      <c r="AO28" s="161">
        <f t="shared" ref="AO28:AO34" si="17">SQRT(AP28^2+AQ28^2)*1000/(1.73*AP$12)</f>
        <v>159.17087830989715</v>
      </c>
      <c r="AP28" s="162">
        <v>2.8092000000000001</v>
      </c>
      <c r="AQ28" s="163">
        <v>0.246</v>
      </c>
      <c r="AR28" s="161">
        <f t="shared" ref="AR28:AR34" si="18">SQRT(AS28^2+AT28^2)*1000/(1.73*AS$12)</f>
        <v>159.73122156203729</v>
      </c>
      <c r="AS28" s="162">
        <v>2.82</v>
      </c>
      <c r="AT28" s="163">
        <v>0.24959999999999999</v>
      </c>
      <c r="AU28" s="161">
        <f t="shared" ref="AU28:AU34" si="19">SQRT(AV28^2+AW28^2)*1000/(1.73*AV$12)</f>
        <v>166.40940559237458</v>
      </c>
      <c r="AV28" s="162">
        <v>2.9327999999999999</v>
      </c>
      <c r="AW28" s="163">
        <v>0.25440000000000002</v>
      </c>
      <c r="AX28" s="161">
        <f t="shared" ref="AX28:AX34" si="20">SQRT(AY28^2+AZ28^2)*1000/(1.73*AY$12)</f>
        <v>176.35719053908593</v>
      </c>
      <c r="AY28" s="162">
        <v>3.0960000000000001</v>
      </c>
      <c r="AZ28" s="163">
        <v>0.30120000000000002</v>
      </c>
      <c r="BA28" s="161">
        <f t="shared" ref="BA28:BA34" si="21">SQRT(BB28^2+BC28^2)*1000/(1.73*BB$12)</f>
        <v>178.14350717255797</v>
      </c>
      <c r="BB28" s="162">
        <v>3.1320000000000001</v>
      </c>
      <c r="BC28" s="163">
        <v>0.29039999999999999</v>
      </c>
      <c r="BD28" s="161">
        <f t="shared" ref="BD28:BD34" si="22">SQRT(BE28^2+BF28^2)*1000/(1.73*BE$12)</f>
        <v>184.35435690848115</v>
      </c>
      <c r="BE28" s="162">
        <v>3.2507999999999999</v>
      </c>
      <c r="BF28" s="163">
        <v>0.28079999999999999</v>
      </c>
      <c r="BG28" s="161">
        <f t="shared" ref="BG28:BG34" si="23">SQRT(BH28^2+BI28^2)*1000/(1.73*BH$12)</f>
        <v>186.78249182291623</v>
      </c>
      <c r="BH28" s="162">
        <v>3.2976000000000001</v>
      </c>
      <c r="BI28" s="163">
        <v>0.2676</v>
      </c>
      <c r="BJ28" s="161">
        <f t="shared" ref="BJ28:BJ34" si="24">SQRT(BK28^2+BL28^2)*1000/(1.73*BK$12)</f>
        <v>182.64625868450355</v>
      </c>
      <c r="BK28" s="162">
        <v>3.2376</v>
      </c>
      <c r="BL28" s="163">
        <v>0.2112</v>
      </c>
      <c r="BM28" s="161">
        <f t="shared" ref="BM28:BM34" si="25">SQRT(BN28^2+BO28^2)*1000/(1.73*BN$12)</f>
        <v>177.13975418923178</v>
      </c>
      <c r="BN28" s="162">
        <v>3.1427999999999998</v>
      </c>
      <c r="BO28" s="163">
        <v>0.21840000000000001</v>
      </c>
      <c r="BP28" s="161">
        <f t="shared" ref="BP28:BP34" si="26">SQRT(BQ28^2+BR28^2)*1000/(1.73*BQ$12)</f>
        <v>165.53397974296331</v>
      </c>
      <c r="BQ28" s="162">
        <v>2.9363999999999999</v>
      </c>
      <c r="BR28" s="163">
        <v>0.16800000000000001</v>
      </c>
      <c r="BS28" s="161">
        <f t="shared" ref="BS28:BS34" si="27">SQRT(BT28^2+BU28^2)*1000/(1.73*BT$12)</f>
        <v>149.30254191668087</v>
      </c>
      <c r="BT28" s="162">
        <v>2.6484000000000001</v>
      </c>
      <c r="BU28" s="163">
        <v>0.1464</v>
      </c>
      <c r="BV28" s="161">
        <f t="shared" ref="BV28:BV34" si="28">SQRT(BW28^2+BX28^2)*1000/(1.73*BW$12)</f>
        <v>136.9611975861562</v>
      </c>
      <c r="BW28" s="162">
        <v>2.4312</v>
      </c>
      <c r="BX28" s="163">
        <v>0.16919999999999999</v>
      </c>
      <c r="BY28" s="161">
        <f t="shared" ref="BY28:BY34" si="29">SQRT(BZ28^2+CA28^2)*1000/(1.73*BZ$12)</f>
        <v>129.91314658503896</v>
      </c>
      <c r="BZ28" s="162">
        <v>2.3075999999999999</v>
      </c>
      <c r="CA28" s="163">
        <v>0.16200000000000001</v>
      </c>
    </row>
    <row r="29" spans="1:79">
      <c r="A29" s="182">
        <v>2</v>
      </c>
      <c r="B29" s="647" t="s">
        <v>114</v>
      </c>
      <c r="C29" s="166"/>
      <c r="D29" s="604"/>
      <c r="E29" s="168"/>
      <c r="F29" s="169"/>
      <c r="G29" s="170"/>
      <c r="H29" s="161">
        <f t="shared" si="6"/>
        <v>6.181296865981146</v>
      </c>
      <c r="I29" s="172">
        <v>0.1104</v>
      </c>
      <c r="J29" s="173">
        <v>0</v>
      </c>
      <c r="K29" s="161">
        <f t="shared" si="7"/>
        <v>6.0912113438599533</v>
      </c>
      <c r="L29" s="172">
        <v>0.10879999999999999</v>
      </c>
      <c r="M29" s="173">
        <v>0</v>
      </c>
      <c r="N29" s="161">
        <f t="shared" si="8"/>
        <v>6.0488015968657001</v>
      </c>
      <c r="O29" s="172">
        <v>0.108</v>
      </c>
      <c r="P29" s="173">
        <v>0</v>
      </c>
      <c r="Q29" s="161">
        <f t="shared" si="9"/>
        <v>6.9074765494535173</v>
      </c>
      <c r="R29" s="172">
        <v>0.1232</v>
      </c>
      <c r="S29" s="173">
        <v>0</v>
      </c>
      <c r="T29" s="161">
        <f t="shared" si="10"/>
        <v>9.8427419168855597</v>
      </c>
      <c r="U29" s="172">
        <v>0.17519999999999999</v>
      </c>
      <c r="V29" s="173">
        <v>0</v>
      </c>
      <c r="W29" s="161">
        <f t="shared" si="11"/>
        <v>14.379869264900181</v>
      </c>
      <c r="X29" s="172">
        <v>0.25519999999999998</v>
      </c>
      <c r="Y29" s="173">
        <v>0</v>
      </c>
      <c r="Z29" s="161">
        <f t="shared" si="12"/>
        <v>15.49896780489339</v>
      </c>
      <c r="AA29" s="172">
        <v>0.27439999999999998</v>
      </c>
      <c r="AB29" s="173">
        <v>0</v>
      </c>
      <c r="AC29" s="161">
        <f t="shared" si="13"/>
        <v>13.984118890272203</v>
      </c>
      <c r="AD29" s="172">
        <v>0.248</v>
      </c>
      <c r="AE29" s="173">
        <v>0</v>
      </c>
      <c r="AF29" s="161">
        <f t="shared" si="14"/>
        <v>14.00232679148578</v>
      </c>
      <c r="AG29" s="172">
        <v>0.248</v>
      </c>
      <c r="AH29" s="173">
        <v>0</v>
      </c>
      <c r="AI29" s="161">
        <f t="shared" si="15"/>
        <v>14.684979513888772</v>
      </c>
      <c r="AJ29" s="172">
        <v>0.26</v>
      </c>
      <c r="AK29" s="173">
        <v>0</v>
      </c>
      <c r="AL29" s="161">
        <f t="shared" si="16"/>
        <v>14.000931863635191</v>
      </c>
      <c r="AM29" s="172">
        <v>0.248</v>
      </c>
      <c r="AN29" s="173">
        <v>0</v>
      </c>
      <c r="AO29" s="161">
        <f t="shared" si="17"/>
        <v>12.914516540303749</v>
      </c>
      <c r="AP29" s="172">
        <v>0.2288</v>
      </c>
      <c r="AQ29" s="173">
        <v>0</v>
      </c>
      <c r="AR29" s="161">
        <f t="shared" si="18"/>
        <v>12.096896853407923</v>
      </c>
      <c r="AS29" s="172">
        <v>0.21440000000000001</v>
      </c>
      <c r="AT29" s="173">
        <v>8.0000000000000004E-4</v>
      </c>
      <c r="AU29" s="161">
        <f t="shared" si="19"/>
        <v>13.2050631784829</v>
      </c>
      <c r="AV29" s="172">
        <v>0.2336</v>
      </c>
      <c r="AW29" s="173">
        <v>0</v>
      </c>
      <c r="AX29" s="161">
        <f t="shared" si="20"/>
        <v>13.833640080128299</v>
      </c>
      <c r="AY29" s="172">
        <v>0.24399999999999999</v>
      </c>
      <c r="AZ29" s="173">
        <v>0</v>
      </c>
      <c r="BA29" s="161">
        <f t="shared" si="21"/>
        <v>15.087720055373971</v>
      </c>
      <c r="BB29" s="172">
        <v>0.26640000000000003</v>
      </c>
      <c r="BC29" s="173">
        <v>0</v>
      </c>
      <c r="BD29" s="161">
        <f t="shared" si="22"/>
        <v>15.503618696588967</v>
      </c>
      <c r="BE29" s="172">
        <v>0.27439999999999998</v>
      </c>
      <c r="BF29" s="173">
        <v>0</v>
      </c>
      <c r="BG29" s="161">
        <f t="shared" si="23"/>
        <v>14.768984543055156</v>
      </c>
      <c r="BH29" s="172">
        <v>0.2616</v>
      </c>
      <c r="BI29" s="173">
        <v>0</v>
      </c>
      <c r="BJ29" s="161">
        <f t="shared" si="24"/>
        <v>14.096127641741827</v>
      </c>
      <c r="BK29" s="172">
        <v>0.25040000000000001</v>
      </c>
      <c r="BL29" s="173">
        <v>0</v>
      </c>
      <c r="BM29" s="161">
        <f t="shared" si="25"/>
        <v>12.41515788667788</v>
      </c>
      <c r="BN29" s="172">
        <v>0.2208</v>
      </c>
      <c r="BO29" s="173">
        <v>0</v>
      </c>
      <c r="BP29" s="161">
        <f t="shared" si="26"/>
        <v>10.220641474698988</v>
      </c>
      <c r="BQ29" s="172">
        <v>0.18160000000000001</v>
      </c>
      <c r="BR29" s="173">
        <v>0</v>
      </c>
      <c r="BS29" s="161">
        <f t="shared" si="27"/>
        <v>8.5108489373115912</v>
      </c>
      <c r="BT29" s="172">
        <v>0.1512</v>
      </c>
      <c r="BU29" s="173">
        <v>0</v>
      </c>
      <c r="BV29" s="161">
        <f t="shared" si="28"/>
        <v>7.2833745690726239</v>
      </c>
      <c r="BW29" s="172">
        <v>0.12959999999999999</v>
      </c>
      <c r="BX29" s="173">
        <v>0</v>
      </c>
      <c r="BY29" s="161">
        <f t="shared" si="29"/>
        <v>6.7840952749354866</v>
      </c>
      <c r="BZ29" s="172">
        <v>0.1208</v>
      </c>
      <c r="CA29" s="173">
        <v>0</v>
      </c>
    </row>
    <row r="30" spans="1:79">
      <c r="A30" s="182">
        <v>3</v>
      </c>
      <c r="B30" s="647" t="s">
        <v>115</v>
      </c>
      <c r="C30" s="166"/>
      <c r="D30" s="604"/>
      <c r="E30" s="168"/>
      <c r="F30" s="169"/>
      <c r="G30" s="170"/>
      <c r="H30" s="161">
        <f t="shared" si="6"/>
        <v>51.869143266711362</v>
      </c>
      <c r="I30" s="172">
        <v>0.9264</v>
      </c>
      <c r="J30" s="173">
        <v>0</v>
      </c>
      <c r="K30" s="161">
        <f t="shared" si="7"/>
        <v>49.647851284329114</v>
      </c>
      <c r="L30" s="172">
        <v>0.88680000000000003</v>
      </c>
      <c r="M30" s="173">
        <v>0</v>
      </c>
      <c r="N30" s="161">
        <f t="shared" si="8"/>
        <v>50.00342653408979</v>
      </c>
      <c r="O30" s="172">
        <v>0.89280000000000004</v>
      </c>
      <c r="P30" s="173">
        <v>0</v>
      </c>
      <c r="Q30" s="161">
        <f t="shared" si="9"/>
        <v>50.191339343107053</v>
      </c>
      <c r="R30" s="172">
        <v>0.8952</v>
      </c>
      <c r="S30" s="173">
        <v>0</v>
      </c>
      <c r="T30" s="161">
        <f t="shared" si="10"/>
        <v>59.932860028159332</v>
      </c>
      <c r="U30" s="172">
        <v>1.0668</v>
      </c>
      <c r="V30" s="173">
        <v>0</v>
      </c>
      <c r="W30" s="161">
        <f t="shared" si="11"/>
        <v>71.877316218973718</v>
      </c>
      <c r="X30" s="172">
        <v>1.2756000000000001</v>
      </c>
      <c r="Y30" s="173">
        <v>4.7999999999999996E-3</v>
      </c>
      <c r="Z30" s="161">
        <f t="shared" si="12"/>
        <v>77.096083028393736</v>
      </c>
      <c r="AA30" s="172">
        <v>1.3644000000000001</v>
      </c>
      <c r="AB30" s="173">
        <v>3.8399999999999997E-2</v>
      </c>
      <c r="AC30" s="161">
        <f t="shared" si="13"/>
        <v>68.413456487027176</v>
      </c>
      <c r="AD30" s="172">
        <v>1.2132000000000001</v>
      </c>
      <c r="AE30" s="173">
        <v>1.32E-2</v>
      </c>
      <c r="AF30" s="161">
        <f t="shared" si="14"/>
        <v>69.386714000969349</v>
      </c>
      <c r="AG30" s="172">
        <v>1.2287999999999999</v>
      </c>
      <c r="AH30" s="173">
        <v>1.7999999999999999E-2</v>
      </c>
      <c r="AI30" s="161">
        <f t="shared" si="15"/>
        <v>69.204921320506884</v>
      </c>
      <c r="AJ30" s="172">
        <v>1.2252000000000001</v>
      </c>
      <c r="AK30" s="173">
        <v>1.44E-2</v>
      </c>
      <c r="AL30" s="161">
        <f t="shared" si="16"/>
        <v>70.535794369654525</v>
      </c>
      <c r="AM30" s="172">
        <v>1.2492000000000001</v>
      </c>
      <c r="AN30" s="173">
        <v>2.2800000000000001E-2</v>
      </c>
      <c r="AO30" s="161">
        <f t="shared" si="17"/>
        <v>69.505242732490956</v>
      </c>
      <c r="AP30" s="172">
        <v>1.2312000000000001</v>
      </c>
      <c r="AQ30" s="173">
        <v>2.1600000000000001E-2</v>
      </c>
      <c r="AR30" s="161">
        <f t="shared" si="18"/>
        <v>68.400829957274979</v>
      </c>
      <c r="AS30" s="172">
        <v>1.212</v>
      </c>
      <c r="AT30" s="173">
        <v>2.76E-2</v>
      </c>
      <c r="AU30" s="161">
        <f t="shared" si="19"/>
        <v>72.383699211853326</v>
      </c>
      <c r="AV30" s="172">
        <v>1.2804</v>
      </c>
      <c r="AW30" s="173">
        <v>1.44E-2</v>
      </c>
      <c r="AX30" s="161">
        <f t="shared" si="20"/>
        <v>80.963670149868094</v>
      </c>
      <c r="AY30" s="172">
        <v>1.4279999999999999</v>
      </c>
      <c r="AZ30" s="173">
        <v>1.2E-2</v>
      </c>
      <c r="BA30" s="161">
        <f t="shared" si="21"/>
        <v>79.041091031196913</v>
      </c>
      <c r="BB30" s="172">
        <v>1.3956</v>
      </c>
      <c r="BC30" s="173">
        <v>4.7999999999999996E-3</v>
      </c>
      <c r="BD30" s="161">
        <f t="shared" si="22"/>
        <v>84.887435259662837</v>
      </c>
      <c r="BE30" s="172">
        <v>1.5024</v>
      </c>
      <c r="BF30" s="173">
        <v>9.5999999999999992E-3</v>
      </c>
      <c r="BG30" s="161">
        <f t="shared" si="23"/>
        <v>87.462617268444532</v>
      </c>
      <c r="BH30" s="172">
        <v>1.5491999999999999</v>
      </c>
      <c r="BI30" s="173">
        <v>4.7999999999999996E-3</v>
      </c>
      <c r="BJ30" s="161">
        <f t="shared" si="24"/>
        <v>89.71092046643291</v>
      </c>
      <c r="BK30" s="172">
        <v>1.5935999999999999</v>
      </c>
      <c r="BL30" s="173">
        <v>2.3999999999999998E-3</v>
      </c>
      <c r="BM30" s="161">
        <f t="shared" si="25"/>
        <v>88.593050088742785</v>
      </c>
      <c r="BN30" s="172">
        <v>1.5755999999999999</v>
      </c>
      <c r="BO30" s="173">
        <v>2.3999999999999998E-3</v>
      </c>
      <c r="BP30" s="161">
        <f t="shared" si="26"/>
        <v>80.571973211338488</v>
      </c>
      <c r="BQ30" s="172">
        <v>1.4316</v>
      </c>
      <c r="BR30" s="173">
        <v>0</v>
      </c>
      <c r="BS30" s="161">
        <f t="shared" si="27"/>
        <v>71.396566085225004</v>
      </c>
      <c r="BT30" s="172">
        <v>1.2684</v>
      </c>
      <c r="BU30" s="173">
        <v>0</v>
      </c>
      <c r="BV30" s="161">
        <f t="shared" si="28"/>
        <v>62.38075441103868</v>
      </c>
      <c r="BW30" s="172">
        <v>1.1100000000000001</v>
      </c>
      <c r="BX30" s="173">
        <v>0</v>
      </c>
      <c r="BY30" s="161">
        <f t="shared" si="29"/>
        <v>57.013356979424714</v>
      </c>
      <c r="BZ30" s="172">
        <v>1.0152000000000001</v>
      </c>
      <c r="CA30" s="173">
        <v>0</v>
      </c>
    </row>
    <row r="31" spans="1:79">
      <c r="A31" s="182">
        <v>4</v>
      </c>
      <c r="B31" s="648" t="s">
        <v>116</v>
      </c>
      <c r="C31" s="166"/>
      <c r="D31" s="604"/>
      <c r="E31" s="168"/>
      <c r="F31" s="169"/>
      <c r="G31" s="170"/>
      <c r="H31" s="161">
        <f t="shared" si="6"/>
        <v>30.289797332841992</v>
      </c>
      <c r="I31" s="172">
        <v>0.52080000000000004</v>
      </c>
      <c r="J31" s="173">
        <v>0.1464</v>
      </c>
      <c r="K31" s="161">
        <f t="shared" si="7"/>
        <v>28.127964534343803</v>
      </c>
      <c r="L31" s="172">
        <v>0.4824</v>
      </c>
      <c r="M31" s="173">
        <v>0.1404</v>
      </c>
      <c r="N31" s="161">
        <f t="shared" si="8"/>
        <v>27.816531530830037</v>
      </c>
      <c r="O31" s="172">
        <v>0.47639999999999999</v>
      </c>
      <c r="P31" s="173">
        <v>0.1404</v>
      </c>
      <c r="Q31" s="161">
        <f t="shared" si="9"/>
        <v>28.696740358262275</v>
      </c>
      <c r="R31" s="172">
        <v>0.49080000000000001</v>
      </c>
      <c r="S31" s="173">
        <v>0.1452</v>
      </c>
      <c r="T31" s="161">
        <f t="shared" si="10"/>
        <v>33.951189222101355</v>
      </c>
      <c r="U31" s="172">
        <v>0.58320000000000005</v>
      </c>
      <c r="V31" s="173">
        <v>0.15840000000000001</v>
      </c>
      <c r="W31" s="161">
        <f t="shared" si="11"/>
        <v>38.867273532590147</v>
      </c>
      <c r="X31" s="172">
        <v>0.66839999999999999</v>
      </c>
      <c r="Y31" s="173">
        <v>0.1704</v>
      </c>
      <c r="Z31" s="161">
        <f t="shared" si="12"/>
        <v>39.108970207265649</v>
      </c>
      <c r="AA31" s="172">
        <v>0.67079999999999995</v>
      </c>
      <c r="AB31" s="173">
        <v>0.1716</v>
      </c>
      <c r="AC31" s="161">
        <f t="shared" si="13"/>
        <v>40.138690396451501</v>
      </c>
      <c r="AD31" s="172">
        <v>0.69479999999999997</v>
      </c>
      <c r="AE31" s="173">
        <v>0.15479999999999999</v>
      </c>
      <c r="AF31" s="161">
        <f t="shared" si="14"/>
        <v>43.1819655711233</v>
      </c>
      <c r="AG31" s="172">
        <v>0.74639999999999995</v>
      </c>
      <c r="AH31" s="173">
        <v>0.1668</v>
      </c>
      <c r="AI31" s="161">
        <f t="shared" si="15"/>
        <v>45.233607441825932</v>
      </c>
      <c r="AJ31" s="172">
        <v>0.78120000000000001</v>
      </c>
      <c r="AK31" s="173">
        <v>0.1764</v>
      </c>
      <c r="AL31" s="161">
        <f t="shared" si="16"/>
        <v>47.174977720399127</v>
      </c>
      <c r="AM31" s="172">
        <v>0.81240000000000001</v>
      </c>
      <c r="AN31" s="173">
        <v>0.1956</v>
      </c>
      <c r="AO31" s="161">
        <f t="shared" si="17"/>
        <v>48.482836511933364</v>
      </c>
      <c r="AP31" s="172">
        <v>0.83040000000000003</v>
      </c>
      <c r="AQ31" s="173">
        <v>0.21959999999999999</v>
      </c>
      <c r="AR31" s="161">
        <f t="shared" si="18"/>
        <v>48.69081238183788</v>
      </c>
      <c r="AS31" s="172">
        <v>0.83520000000000005</v>
      </c>
      <c r="AT31" s="173">
        <v>0.2172</v>
      </c>
      <c r="AU31" s="161">
        <f t="shared" si="19"/>
        <v>48.798276970657135</v>
      </c>
      <c r="AV31" s="172">
        <v>0.83879999999999999</v>
      </c>
      <c r="AW31" s="173">
        <v>0.20399999999999999</v>
      </c>
      <c r="AX31" s="161">
        <f t="shared" si="20"/>
        <v>54.304708716225051</v>
      </c>
      <c r="AY31" s="172">
        <v>0.93479999999999996</v>
      </c>
      <c r="AZ31" s="173">
        <v>0.20880000000000001</v>
      </c>
      <c r="BA31" s="161">
        <f t="shared" si="21"/>
        <v>58.841141124966214</v>
      </c>
      <c r="BB31" s="172">
        <v>1.0127999999999999</v>
      </c>
      <c r="BC31" s="173">
        <v>0.2316</v>
      </c>
      <c r="BD31" s="161">
        <f t="shared" si="22"/>
        <v>60.51995719311865</v>
      </c>
      <c r="BE31" s="172">
        <v>1.0427999999999999</v>
      </c>
      <c r="BF31" s="173">
        <v>0.24479999999999999</v>
      </c>
      <c r="BG31" s="161">
        <f t="shared" si="23"/>
        <v>63.00661226321364</v>
      </c>
      <c r="BH31" s="172">
        <v>1.0871999999999999</v>
      </c>
      <c r="BI31" s="173">
        <v>0.252</v>
      </c>
      <c r="BJ31" s="161">
        <f t="shared" si="24"/>
        <v>60.295498011593963</v>
      </c>
      <c r="BK31" s="172">
        <v>1.0451999999999999</v>
      </c>
      <c r="BL31" s="173">
        <v>0.23400000000000001</v>
      </c>
      <c r="BM31" s="161">
        <f t="shared" si="25"/>
        <v>54.464639161741395</v>
      </c>
      <c r="BN31" s="172">
        <v>0.9456</v>
      </c>
      <c r="BO31" s="173">
        <v>0.21</v>
      </c>
      <c r="BP31" s="161">
        <f t="shared" si="26"/>
        <v>47.974529475933572</v>
      </c>
      <c r="BQ31" s="172">
        <v>0.83160000000000001</v>
      </c>
      <c r="BR31" s="173">
        <v>0.18720000000000001</v>
      </c>
      <c r="BS31" s="161">
        <f t="shared" si="27"/>
        <v>44.202668414129228</v>
      </c>
      <c r="BT31" s="172">
        <v>0.75960000000000005</v>
      </c>
      <c r="BU31" s="173">
        <v>0.19919999999999999</v>
      </c>
      <c r="BV31" s="161">
        <f t="shared" si="28"/>
        <v>36.573953370994438</v>
      </c>
      <c r="BW31" s="172">
        <v>0.63</v>
      </c>
      <c r="BX31" s="173">
        <v>0.16320000000000001</v>
      </c>
      <c r="BY31" s="161">
        <f t="shared" si="29"/>
        <v>35.452184695875069</v>
      </c>
      <c r="BZ31" s="172">
        <v>0.61199999999999999</v>
      </c>
      <c r="CA31" s="173">
        <v>0.15479999999999999</v>
      </c>
    </row>
    <row r="32" spans="1:79">
      <c r="A32" s="182">
        <v>5</v>
      </c>
      <c r="B32" s="647" t="s">
        <v>117</v>
      </c>
      <c r="C32" s="166"/>
      <c r="D32" s="604"/>
      <c r="E32" s="168"/>
      <c r="F32" s="169"/>
      <c r="G32" s="170"/>
      <c r="H32" s="161">
        <f t="shared" si="6"/>
        <v>49.266956568827325</v>
      </c>
      <c r="I32" s="172">
        <v>0.85680000000000001</v>
      </c>
      <c r="J32" s="173">
        <v>0.20039999999999999</v>
      </c>
      <c r="K32" s="161">
        <f t="shared" si="7"/>
        <v>49.013980495686788</v>
      </c>
      <c r="L32" s="172">
        <v>0.8508</v>
      </c>
      <c r="M32" s="173">
        <v>0.2064</v>
      </c>
      <c r="N32" s="161">
        <f t="shared" si="8"/>
        <v>48.170457128196091</v>
      </c>
      <c r="O32" s="172">
        <v>0.83640000000000003</v>
      </c>
      <c r="P32" s="173">
        <v>0.20039999999999999</v>
      </c>
      <c r="Q32" s="161">
        <f t="shared" si="9"/>
        <v>48.609441689647241</v>
      </c>
      <c r="R32" s="649">
        <v>0.84599999999999997</v>
      </c>
      <c r="S32" s="650">
        <v>0.18959999999999999</v>
      </c>
      <c r="T32" s="161">
        <f t="shared" si="10"/>
        <v>51.617447042857627</v>
      </c>
      <c r="U32" s="649">
        <v>0.90959999999999996</v>
      </c>
      <c r="V32" s="650">
        <v>0.12959999999999999</v>
      </c>
      <c r="W32" s="161">
        <f t="shared" si="11"/>
        <v>59.959490833910678</v>
      </c>
      <c r="X32" s="649">
        <v>1.0548</v>
      </c>
      <c r="Y32" s="650">
        <v>0.1404</v>
      </c>
      <c r="Z32" s="161">
        <f t="shared" si="12"/>
        <v>60.513342703788346</v>
      </c>
      <c r="AA32" s="649">
        <v>1.0608</v>
      </c>
      <c r="AB32" s="650">
        <v>0.15</v>
      </c>
      <c r="AC32" s="161">
        <f t="shared" si="13"/>
        <v>61.454544632278363</v>
      </c>
      <c r="AD32" s="649">
        <v>1.0427999999999999</v>
      </c>
      <c r="AE32" s="650">
        <v>0.31680000000000003</v>
      </c>
      <c r="AF32" s="161">
        <f t="shared" si="14"/>
        <v>69.140964460840209</v>
      </c>
      <c r="AG32" s="649">
        <v>1.1748000000000001</v>
      </c>
      <c r="AH32" s="650">
        <v>0.34560000000000002</v>
      </c>
      <c r="AI32" s="161">
        <f t="shared" si="15"/>
        <v>72.703089079890063</v>
      </c>
      <c r="AJ32" s="649">
        <v>1.2347999999999999</v>
      </c>
      <c r="AK32" s="650">
        <v>0.36359999999999998</v>
      </c>
      <c r="AL32" s="161">
        <f t="shared" si="16"/>
        <v>68.390027335610213</v>
      </c>
      <c r="AM32" s="649">
        <v>1.1676</v>
      </c>
      <c r="AN32" s="650">
        <v>0.32279999999999998</v>
      </c>
      <c r="AO32" s="161">
        <f t="shared" si="17"/>
        <v>71.047801923575392</v>
      </c>
      <c r="AP32" s="649">
        <v>1.2036</v>
      </c>
      <c r="AQ32" s="650">
        <v>0.36840000000000001</v>
      </c>
      <c r="AR32" s="161">
        <f t="shared" si="18"/>
        <v>70.512192925899967</v>
      </c>
      <c r="AS32" s="649">
        <v>1.1963999999999999</v>
      </c>
      <c r="AT32" s="650">
        <v>0.36120000000000002</v>
      </c>
      <c r="AU32" s="161">
        <f t="shared" si="19"/>
        <v>77.877269303200393</v>
      </c>
      <c r="AV32" s="649">
        <v>1.3188</v>
      </c>
      <c r="AW32" s="650">
        <v>0.39839999999999998</v>
      </c>
      <c r="AX32" s="161">
        <f t="shared" si="20"/>
        <v>85.116749712143502</v>
      </c>
      <c r="AY32" s="649">
        <v>1.4448000000000001</v>
      </c>
      <c r="AZ32" s="650">
        <v>0.40799999999999997</v>
      </c>
      <c r="BA32" s="161">
        <f t="shared" si="21"/>
        <v>85.775824054619534</v>
      </c>
      <c r="BB32" s="649">
        <v>1.4592000000000001</v>
      </c>
      <c r="BC32" s="650">
        <v>0.40560000000000002</v>
      </c>
      <c r="BD32" s="161">
        <f t="shared" si="22"/>
        <v>82.336465074279744</v>
      </c>
      <c r="BE32" s="649">
        <v>1.4159999999999999</v>
      </c>
      <c r="BF32" s="650">
        <v>0.34439999999999998</v>
      </c>
      <c r="BG32" s="161">
        <f t="shared" si="23"/>
        <v>84.796037809798719</v>
      </c>
      <c r="BH32" s="649">
        <v>1.4628000000000001</v>
      </c>
      <c r="BI32" s="650">
        <v>0.34079999999999999</v>
      </c>
      <c r="BJ32" s="161">
        <f t="shared" si="24"/>
        <v>78.406251825168539</v>
      </c>
      <c r="BK32" s="649">
        <v>1.3740000000000001</v>
      </c>
      <c r="BL32" s="650">
        <v>0.22800000000000001</v>
      </c>
      <c r="BM32" s="161">
        <f t="shared" si="25"/>
        <v>72.559940065098459</v>
      </c>
      <c r="BN32" s="649">
        <v>1.2804</v>
      </c>
      <c r="BO32" s="650">
        <v>0.1608</v>
      </c>
      <c r="BP32" s="161">
        <f t="shared" si="26"/>
        <v>68.033375008728484</v>
      </c>
      <c r="BQ32" s="649">
        <v>1.1963999999999999</v>
      </c>
      <c r="BR32" s="650">
        <v>0.17280000000000001</v>
      </c>
      <c r="BS32" s="161">
        <f t="shared" si="27"/>
        <v>65.798153253279665</v>
      </c>
      <c r="BT32" s="649">
        <v>1.1472</v>
      </c>
      <c r="BU32" s="650">
        <v>0.22439999999999999</v>
      </c>
      <c r="BV32" s="161">
        <f t="shared" si="28"/>
        <v>58.11826998390962</v>
      </c>
      <c r="BW32" s="172">
        <v>1.0116000000000001</v>
      </c>
      <c r="BX32" s="173">
        <v>0.21479999999999999</v>
      </c>
      <c r="BY32" s="161">
        <f t="shared" si="29"/>
        <v>54.186468886703871</v>
      </c>
      <c r="BZ32" s="172">
        <v>0.94199999999999995</v>
      </c>
      <c r="CA32" s="173">
        <v>0.20880000000000001</v>
      </c>
    </row>
    <row r="33" spans="1:79">
      <c r="A33" s="182">
        <v>6</v>
      </c>
      <c r="B33" s="647" t="s">
        <v>118</v>
      </c>
      <c r="C33" s="166"/>
      <c r="D33" s="604"/>
      <c r="E33" s="168"/>
      <c r="F33" s="169"/>
      <c r="G33" s="170"/>
      <c r="H33" s="161">
        <f t="shared" si="6"/>
        <v>98.337748664844256</v>
      </c>
      <c r="I33" s="172">
        <v>1.7436</v>
      </c>
      <c r="J33" s="173">
        <v>0.2112</v>
      </c>
      <c r="K33" s="161">
        <f t="shared" si="7"/>
        <v>97.379767901382067</v>
      </c>
      <c r="L33" s="172">
        <v>1.7267999999999999</v>
      </c>
      <c r="M33" s="173">
        <v>0.20880000000000001</v>
      </c>
      <c r="N33" s="161">
        <f t="shared" si="8"/>
        <v>96.868181040860918</v>
      </c>
      <c r="O33" s="172">
        <v>1.7172000000000001</v>
      </c>
      <c r="P33" s="173">
        <v>0.2064</v>
      </c>
      <c r="Q33" s="161">
        <f t="shared" si="9"/>
        <v>99.034803852009588</v>
      </c>
      <c r="R33" s="172">
        <v>1.7544</v>
      </c>
      <c r="S33" s="173">
        <v>0.20519999999999999</v>
      </c>
      <c r="T33" s="161">
        <f t="shared" si="10"/>
        <v>107.95091244771504</v>
      </c>
      <c r="U33" s="172">
        <v>1.9104000000000001</v>
      </c>
      <c r="V33" s="173">
        <v>0.2064</v>
      </c>
      <c r="W33" s="161">
        <f t="shared" si="11"/>
        <v>117.78290659465935</v>
      </c>
      <c r="X33" s="172">
        <v>2.0796000000000001</v>
      </c>
      <c r="Y33" s="173">
        <v>0.2112</v>
      </c>
      <c r="Z33" s="161">
        <f t="shared" si="12"/>
        <v>126.03148764174264</v>
      </c>
      <c r="AA33" s="172">
        <v>2.2200000000000002</v>
      </c>
      <c r="AB33" s="173">
        <v>0.22439999999999999</v>
      </c>
      <c r="AC33" s="161">
        <f t="shared" si="13"/>
        <v>121.13051175827556</v>
      </c>
      <c r="AD33" s="172">
        <v>2.1480000000000001</v>
      </c>
      <c r="AE33" s="173">
        <v>2.76E-2</v>
      </c>
      <c r="AF33" s="161">
        <f t="shared" si="14"/>
        <v>122.78344435308574</v>
      </c>
      <c r="AG33" s="172">
        <v>2.1743999999999999</v>
      </c>
      <c r="AH33" s="173">
        <v>3.3599999999999998E-2</v>
      </c>
      <c r="AI33" s="161">
        <f t="shared" si="15"/>
        <v>118.67879439170083</v>
      </c>
      <c r="AJ33" s="172">
        <v>2.1012</v>
      </c>
      <c r="AK33" s="173">
        <v>1.0800000000000001E-2</v>
      </c>
      <c r="AL33" s="161">
        <f t="shared" si="16"/>
        <v>121.41440594242866</v>
      </c>
      <c r="AM33" s="172">
        <v>2.1503999999999999</v>
      </c>
      <c r="AN33" s="173">
        <v>3.1199999999999999E-2</v>
      </c>
      <c r="AO33" s="161">
        <f t="shared" si="17"/>
        <v>119.9628933576813</v>
      </c>
      <c r="AP33" s="172">
        <v>2.1252</v>
      </c>
      <c r="AQ33" s="173">
        <v>2.2800000000000001E-2</v>
      </c>
      <c r="AR33" s="161">
        <f t="shared" si="18"/>
        <v>118.21668629931372</v>
      </c>
      <c r="AS33" s="172">
        <v>2.0952000000000002</v>
      </c>
      <c r="AT33" s="173">
        <v>1.2E-2</v>
      </c>
      <c r="AU33" s="161">
        <f t="shared" si="19"/>
        <v>123.52991131107449</v>
      </c>
      <c r="AV33" s="172">
        <v>2.1840000000000002</v>
      </c>
      <c r="AW33" s="173">
        <v>7.4399999999999994E-2</v>
      </c>
      <c r="AX33" s="161">
        <f t="shared" si="20"/>
        <v>133.34216853229498</v>
      </c>
      <c r="AY33" s="172">
        <v>2.34</v>
      </c>
      <c r="AZ33" s="173">
        <v>0.2364</v>
      </c>
      <c r="BA33" s="161">
        <f t="shared" si="21"/>
        <v>129.86200103276317</v>
      </c>
      <c r="BB33" s="172">
        <v>2.2824</v>
      </c>
      <c r="BC33" s="173">
        <v>0.21959999999999999</v>
      </c>
      <c r="BD33" s="161">
        <f t="shared" si="22"/>
        <v>130.15223053948833</v>
      </c>
      <c r="BE33" s="172">
        <v>2.2932000000000001</v>
      </c>
      <c r="BF33" s="173">
        <v>0.21840000000000001</v>
      </c>
      <c r="BG33" s="161">
        <f t="shared" si="23"/>
        <v>130.21603115321344</v>
      </c>
      <c r="BH33" s="172">
        <v>2.2968000000000002</v>
      </c>
      <c r="BI33" s="173">
        <v>0.2112</v>
      </c>
      <c r="BJ33" s="161">
        <f t="shared" si="24"/>
        <v>130.18509471324188</v>
      </c>
      <c r="BK33" s="172">
        <v>2.3028</v>
      </c>
      <c r="BL33" s="173">
        <v>0.21240000000000001</v>
      </c>
      <c r="BM33" s="161">
        <f t="shared" si="25"/>
        <v>128.83484692563366</v>
      </c>
      <c r="BN33" s="172">
        <v>2.2812000000000001</v>
      </c>
      <c r="BO33" s="173">
        <v>0.21479999999999999</v>
      </c>
      <c r="BP33" s="161">
        <f t="shared" si="26"/>
        <v>123.87531788534871</v>
      </c>
      <c r="BQ33" s="172">
        <v>2.1911999999999998</v>
      </c>
      <c r="BR33" s="173">
        <v>0.20760000000000001</v>
      </c>
      <c r="BS33" s="161">
        <f t="shared" si="27"/>
        <v>116.10080214646624</v>
      </c>
      <c r="BT33" s="172">
        <v>2.052</v>
      </c>
      <c r="BU33" s="173">
        <v>0.20880000000000001</v>
      </c>
      <c r="BV33" s="161">
        <f t="shared" si="28"/>
        <v>110.01309513103293</v>
      </c>
      <c r="BW33" s="172">
        <v>1.9463999999999999</v>
      </c>
      <c r="BX33" s="173">
        <v>0.20880000000000001</v>
      </c>
      <c r="BY33" s="161">
        <f t="shared" si="29"/>
        <v>104.62196691534231</v>
      </c>
      <c r="BZ33" s="172">
        <v>1.8515999999999999</v>
      </c>
      <c r="CA33" s="173">
        <v>0.20519999999999999</v>
      </c>
    </row>
    <row r="34" spans="1:79">
      <c r="A34" s="182">
        <v>7</v>
      </c>
      <c r="B34" s="647" t="s">
        <v>119</v>
      </c>
      <c r="C34" s="166"/>
      <c r="D34" s="604"/>
      <c r="E34" s="168"/>
      <c r="F34" s="169"/>
      <c r="G34" s="170"/>
      <c r="H34" s="161">
        <f t="shared" si="6"/>
        <v>22.507983153300913</v>
      </c>
      <c r="I34" s="172">
        <v>0.40200000000000002</v>
      </c>
      <c r="J34" s="173">
        <v>0</v>
      </c>
      <c r="K34" s="161">
        <f t="shared" si="7"/>
        <v>22.304582715016593</v>
      </c>
      <c r="L34" s="172">
        <v>0.39839999999999998</v>
      </c>
      <c r="M34" s="173">
        <v>0</v>
      </c>
      <c r="N34" s="161">
        <f t="shared" si="8"/>
        <v>22.178939188507567</v>
      </c>
      <c r="O34" s="172">
        <v>0.39600000000000002</v>
      </c>
      <c r="P34" s="173">
        <v>0</v>
      </c>
      <c r="Q34" s="161">
        <f t="shared" si="9"/>
        <v>22.404445041896313</v>
      </c>
      <c r="R34" s="172">
        <v>0.39960000000000001</v>
      </c>
      <c r="S34" s="173">
        <v>0</v>
      </c>
      <c r="T34" s="161">
        <f t="shared" si="10"/>
        <v>24.943934994846966</v>
      </c>
      <c r="U34" s="172">
        <v>0.44400000000000001</v>
      </c>
      <c r="V34" s="173">
        <v>0</v>
      </c>
      <c r="W34" s="161">
        <f t="shared" si="11"/>
        <v>26.100138885194998</v>
      </c>
      <c r="X34" s="172">
        <v>0.4632</v>
      </c>
      <c r="Y34" s="173">
        <v>0</v>
      </c>
      <c r="Z34" s="161">
        <f t="shared" si="12"/>
        <v>26.772998321863948</v>
      </c>
      <c r="AA34" s="172">
        <v>0.47399999999999998</v>
      </c>
      <c r="AB34" s="173">
        <v>0</v>
      </c>
      <c r="AC34" s="161">
        <f t="shared" si="13"/>
        <v>27.13370165322171</v>
      </c>
      <c r="AD34" s="172">
        <v>0.48120000000000002</v>
      </c>
      <c r="AE34" s="173">
        <v>0</v>
      </c>
      <c r="AF34" s="161">
        <f t="shared" si="14"/>
        <v>27.372290437549623</v>
      </c>
      <c r="AG34" s="172">
        <v>0.48480000000000001</v>
      </c>
      <c r="AH34" s="173">
        <v>0</v>
      </c>
      <c r="AI34" s="161">
        <f t="shared" si="15"/>
        <v>26.636379840498872</v>
      </c>
      <c r="AJ34" s="172">
        <v>0.47160000000000002</v>
      </c>
      <c r="AK34" s="173">
        <v>1.1999999999999999E-3</v>
      </c>
      <c r="AL34" s="161">
        <f t="shared" si="16"/>
        <v>26.285620466566716</v>
      </c>
      <c r="AM34" s="172">
        <v>0.46560000000000001</v>
      </c>
      <c r="AN34" s="173">
        <v>0</v>
      </c>
      <c r="AO34" s="161">
        <f t="shared" si="17"/>
        <v>26.07738916792103</v>
      </c>
      <c r="AP34" s="172">
        <v>0.46200000000000002</v>
      </c>
      <c r="AQ34" s="173">
        <v>0</v>
      </c>
      <c r="AR34" s="161">
        <f t="shared" si="18"/>
        <v>26.337649913164185</v>
      </c>
      <c r="AS34" s="172">
        <v>0.46679999999999999</v>
      </c>
      <c r="AT34" s="173">
        <v>0</v>
      </c>
      <c r="AU34" s="161">
        <f t="shared" si="19"/>
        <v>30.11839752352607</v>
      </c>
      <c r="AV34" s="172">
        <v>0.53280000000000005</v>
      </c>
      <c r="AW34" s="173">
        <v>0</v>
      </c>
      <c r="AX34" s="161">
        <f t="shared" si="20"/>
        <v>30.887570146122528</v>
      </c>
      <c r="AY34" s="172">
        <v>0.54479999999999995</v>
      </c>
      <c r="AZ34" s="173">
        <v>0</v>
      </c>
      <c r="BA34" s="161">
        <f t="shared" si="21"/>
        <v>30.855067140269288</v>
      </c>
      <c r="BB34" s="172">
        <v>0.54479999999999995</v>
      </c>
      <c r="BC34" s="173">
        <v>0</v>
      </c>
      <c r="BD34" s="161">
        <f t="shared" si="22"/>
        <v>31.798310628540442</v>
      </c>
      <c r="BE34" s="172">
        <v>0.56279999999999997</v>
      </c>
      <c r="BF34" s="173">
        <v>1.1999999999999999E-3</v>
      </c>
      <c r="BG34" s="161">
        <f t="shared" si="23"/>
        <v>32.451117413410181</v>
      </c>
      <c r="BH34" s="172">
        <v>0.57479999999999998</v>
      </c>
      <c r="BI34" s="173">
        <v>0</v>
      </c>
      <c r="BJ34" s="161">
        <f t="shared" si="24"/>
        <v>29.655910709543111</v>
      </c>
      <c r="BK34" s="172">
        <v>0.52680000000000005</v>
      </c>
      <c r="BL34" s="173">
        <v>0</v>
      </c>
      <c r="BM34" s="161">
        <f t="shared" si="25"/>
        <v>30.633052611694332</v>
      </c>
      <c r="BN34" s="172">
        <v>0.54479999999999995</v>
      </c>
      <c r="BO34" s="173">
        <v>0</v>
      </c>
      <c r="BP34" s="161">
        <f t="shared" si="26"/>
        <v>29.311178854753489</v>
      </c>
      <c r="BQ34" s="172">
        <v>0.52080000000000004</v>
      </c>
      <c r="BR34" s="173">
        <v>0</v>
      </c>
      <c r="BS34" s="161">
        <f t="shared" si="27"/>
        <v>27.153660895232218</v>
      </c>
      <c r="BT34" s="172">
        <v>0.4824</v>
      </c>
      <c r="BU34" s="173">
        <v>0</v>
      </c>
      <c r="BV34" s="161">
        <f t="shared" si="28"/>
        <v>26.773145406683625</v>
      </c>
      <c r="BW34" s="172">
        <v>0.47639999999999999</v>
      </c>
      <c r="BX34" s="173">
        <v>0</v>
      </c>
      <c r="BY34" s="161">
        <f t="shared" si="29"/>
        <v>26.08057819271556</v>
      </c>
      <c r="BZ34" s="172">
        <v>0.46439999999999998</v>
      </c>
      <c r="CA34" s="173">
        <v>0</v>
      </c>
    </row>
    <row r="35" spans="1:79">
      <c r="A35" s="62">
        <v>8</v>
      </c>
      <c r="B35" s="647" t="s">
        <v>120</v>
      </c>
      <c r="C35" s="166"/>
      <c r="D35" s="604"/>
      <c r="E35" s="168"/>
      <c r="F35" s="169"/>
      <c r="G35" s="170"/>
      <c r="H35" s="161">
        <f t="shared" ref="H35:H41" si="30">SQRT(I35^2+J35^2)*1000/(1.73*I$18)</f>
        <v>4.9487457621209465</v>
      </c>
      <c r="I35" s="172">
        <v>8.8800000000000004E-2</v>
      </c>
      <c r="J35" s="173">
        <v>0</v>
      </c>
      <c r="K35" s="161">
        <f t="shared" ref="K35:K41" si="31">SQRT(L35^2+M35^2)*1000/(1.73*L$18)</f>
        <v>4.5479075728574481</v>
      </c>
      <c r="L35" s="172">
        <v>8.1600000000000006E-2</v>
      </c>
      <c r="M35" s="173">
        <v>8.0000000000000004E-4</v>
      </c>
      <c r="N35" s="161">
        <f t="shared" ref="N35:N41" si="32">SQRT(O35^2+P35^2)*1000/(1.73*O$18)</f>
        <v>4.6391002741580012</v>
      </c>
      <c r="O35" s="172">
        <v>8.3199999999999996E-2</v>
      </c>
      <c r="P35" s="173">
        <v>0</v>
      </c>
      <c r="Q35" s="161">
        <f t="shared" ref="Q35:Q41" si="33">SQRT(R35^2+S35^2)*1000/(1.73*R$18)</f>
        <v>5.5354906420075443</v>
      </c>
      <c r="R35" s="172">
        <v>9.9199999999999997E-2</v>
      </c>
      <c r="S35" s="173">
        <v>0</v>
      </c>
      <c r="T35" s="161">
        <f t="shared" ref="T35:T41" si="34">SQRT(U35^2+V35^2)*1000/(1.73*U$18)</f>
        <v>8.4105264762534659</v>
      </c>
      <c r="U35" s="172">
        <v>0.15040000000000001</v>
      </c>
      <c r="V35" s="173">
        <v>0</v>
      </c>
      <c r="W35" s="161">
        <f t="shared" ref="W35:W41" si="35">SQRT(X35^2+Y35^2)*1000/(1.73*X$18)</f>
        <v>10.231432772505197</v>
      </c>
      <c r="X35" s="172">
        <v>0.18240000000000001</v>
      </c>
      <c r="Y35" s="173">
        <v>3.2000000000000002E-3</v>
      </c>
      <c r="Z35" s="161">
        <f t="shared" ref="Z35:Z41" si="36">SQRT(AA35^2+AB35^2)*1000/(1.73*AA$18)</f>
        <v>10.485548136877055</v>
      </c>
      <c r="AA35" s="172">
        <v>0.18640000000000001</v>
      </c>
      <c r="AB35" s="173">
        <v>6.4000000000000003E-3</v>
      </c>
      <c r="AC35" s="161">
        <f t="shared" ref="AC35:AC41" si="37">SQRT(AD35^2+AE35^2)*1000/(1.73*AD$18)</f>
        <v>10.947856584293199</v>
      </c>
      <c r="AD35" s="172">
        <v>0.19520000000000001</v>
      </c>
      <c r="AE35" s="173">
        <v>8.0000000000000004E-4</v>
      </c>
      <c r="AF35" s="161">
        <f t="shared" ref="AF35:AF41" si="38">SQRT(AG35^2+AH35^2)*1000/(1.73*AG$18)</f>
        <v>10.68912990782259</v>
      </c>
      <c r="AG35" s="172">
        <v>0.19040000000000001</v>
      </c>
      <c r="AH35" s="173">
        <v>3.2000000000000002E-3</v>
      </c>
      <c r="AI35" s="161">
        <f t="shared" ref="AI35:AI41" si="39">SQRT(AJ35^2+AK35^2)*1000/(1.73*AJ$18)</f>
        <v>9.029787047236848</v>
      </c>
      <c r="AJ35" s="172">
        <v>0.1608</v>
      </c>
      <c r="AK35" s="173">
        <v>4.7999999999999996E-3</v>
      </c>
      <c r="AL35" s="161">
        <f t="shared" ref="AL35:AL41" si="40">SQRT(AM35^2+AN35^2)*1000/(1.73*AM$18)</f>
        <v>9.3377252842934766</v>
      </c>
      <c r="AM35" s="172">
        <v>0.16639999999999999</v>
      </c>
      <c r="AN35" s="173">
        <v>3.2000000000000002E-3</v>
      </c>
      <c r="AO35" s="161">
        <f t="shared" ref="AO35:AO41" si="41">SQRT(AP35^2+AQ35^2)*1000/(1.73*AP$18)</f>
        <v>8.7572012512883788</v>
      </c>
      <c r="AP35" s="172">
        <v>0.156</v>
      </c>
      <c r="AQ35" s="173">
        <v>6.4000000000000003E-3</v>
      </c>
      <c r="AR35" s="161">
        <f t="shared" ref="AR35:AR41" si="42">SQRT(AS35^2+AT35^2)*1000/(1.73*AS$18)</f>
        <v>8.6184885964014093</v>
      </c>
      <c r="AS35" s="172">
        <v>0.15359999999999999</v>
      </c>
      <c r="AT35" s="173">
        <v>4.7999999999999996E-3</v>
      </c>
      <c r="AU35" s="161">
        <f t="shared" ref="AU35:AU41" si="43">SQRT(AV35^2+AW35^2)*1000/(1.73*AV$18)</f>
        <v>9.3005403390764236</v>
      </c>
      <c r="AV35" s="172">
        <v>0.1656</v>
      </c>
      <c r="AW35" s="173">
        <v>3.2000000000000002E-3</v>
      </c>
      <c r="AX35" s="161">
        <f t="shared" ref="AX35:AX41" si="44">SQRT(AY35^2+AZ35^2)*1000/(1.73*AY$18)</f>
        <v>9.6827280211269198</v>
      </c>
      <c r="AY35" s="172">
        <v>0.17199999999999999</v>
      </c>
      <c r="AZ35" s="173">
        <v>2.3999999999999998E-3</v>
      </c>
      <c r="BA35" s="161">
        <f t="shared" ref="BA35:BA41" si="45">SQRT(BB35^2+BC35^2)*1000/(1.73*BB$18)</f>
        <v>10.488955466922944</v>
      </c>
      <c r="BB35" s="172">
        <v>0.18640000000000001</v>
      </c>
      <c r="BC35" s="173">
        <v>6.4000000000000003E-3</v>
      </c>
      <c r="BD35" s="161">
        <f t="shared" ref="BD35:BD41" si="46">SQRT(BE35^2+BF35^2)*1000/(1.73*BE$18)</f>
        <v>10.551940272421916</v>
      </c>
      <c r="BE35" s="172">
        <v>0.188</v>
      </c>
      <c r="BF35" s="173">
        <v>4.0000000000000001E-3</v>
      </c>
      <c r="BG35" s="161">
        <f t="shared" ref="BG35:BG41" si="47">SQRT(BH35^2+BI35^2)*1000/(1.73*BH$18)</f>
        <v>10.310380672613206</v>
      </c>
      <c r="BH35" s="172">
        <v>0.184</v>
      </c>
      <c r="BI35" s="173">
        <v>1.6000000000000001E-3</v>
      </c>
      <c r="BJ35" s="161">
        <f t="shared" ref="BJ35:BJ41" si="48">SQRT(BK35^2+BL35^2)*1000/(1.73*BK$18)</f>
        <v>9.9306755738327599</v>
      </c>
      <c r="BK35" s="172">
        <v>0.17760000000000001</v>
      </c>
      <c r="BL35" s="173">
        <v>1.6000000000000001E-3</v>
      </c>
      <c r="BM35" s="161">
        <f t="shared" ref="BM35:BM41" si="49">SQRT(BN35^2+BO35^2)*1000/(1.73*BN$18)</f>
        <v>8.8969788194915029</v>
      </c>
      <c r="BN35" s="172">
        <v>0.15920000000000001</v>
      </c>
      <c r="BO35" s="173">
        <v>1.6000000000000001E-3</v>
      </c>
      <c r="BP35" s="161">
        <f t="shared" ref="BP35:BP41" si="50">SQRT(BQ35^2+BR35^2)*1000/(1.73*BQ$18)</f>
        <v>7.6964112617913267</v>
      </c>
      <c r="BQ35" s="172">
        <v>0.1376</v>
      </c>
      <c r="BR35" s="173">
        <v>1.6000000000000001E-3</v>
      </c>
      <c r="BS35" s="161">
        <f t="shared" ref="BS35:BS41" si="51">SQRT(BT35^2+BU35^2)*1000/(1.73*BT$18)</f>
        <v>6.3087185918030011</v>
      </c>
      <c r="BT35" s="172">
        <v>0.1128</v>
      </c>
      <c r="BU35" s="173">
        <v>1.6000000000000001E-3</v>
      </c>
      <c r="BV35" s="161">
        <f t="shared" ref="BV35:BV41" si="52">SQRT(BW35^2+BX35^2)*1000/(1.73*BW$18)</f>
        <v>5.8565917112043673</v>
      </c>
      <c r="BW35" s="172">
        <v>0.1048</v>
      </c>
      <c r="BX35" s="173">
        <v>1.6000000000000001E-3</v>
      </c>
      <c r="BY35" s="161">
        <f t="shared" ref="BY35:BY41" si="53">SQRT(BZ35^2+CA35^2)*1000/(1.73*BZ$18)</f>
        <v>5.005196335043931</v>
      </c>
      <c r="BZ35" s="172">
        <v>8.9599999999999999E-2</v>
      </c>
      <c r="CA35" s="173">
        <v>8.0000000000000004E-4</v>
      </c>
    </row>
    <row r="36" spans="1:79">
      <c r="A36" s="62">
        <v>9</v>
      </c>
      <c r="B36" s="647" t="s">
        <v>121</v>
      </c>
      <c r="C36" s="166"/>
      <c r="D36" s="604"/>
      <c r="E36" s="168"/>
      <c r="F36" s="169"/>
      <c r="G36" s="170"/>
      <c r="H36" s="161">
        <f t="shared" si="30"/>
        <v>37.249343101369824</v>
      </c>
      <c r="I36" s="172">
        <v>0.66839999999999999</v>
      </c>
      <c r="J36" s="173">
        <v>0</v>
      </c>
      <c r="K36" s="161">
        <f t="shared" si="31"/>
        <v>36.582145525446848</v>
      </c>
      <c r="L36" s="172">
        <v>0.65639999999999998</v>
      </c>
      <c r="M36" s="173">
        <v>0</v>
      </c>
      <c r="N36" s="161">
        <f t="shared" si="32"/>
        <v>36.800555059426451</v>
      </c>
      <c r="O36" s="172">
        <v>0.66</v>
      </c>
      <c r="P36" s="173">
        <v>0</v>
      </c>
      <c r="Q36" s="161">
        <f t="shared" si="33"/>
        <v>38.5698702797945</v>
      </c>
      <c r="R36" s="172">
        <v>0.69120000000000004</v>
      </c>
      <c r="S36" s="173">
        <v>0</v>
      </c>
      <c r="T36" s="161">
        <f t="shared" si="34"/>
        <v>42.142106067184919</v>
      </c>
      <c r="U36" s="172">
        <v>0.75360000000000005</v>
      </c>
      <c r="V36" s="173">
        <v>0</v>
      </c>
      <c r="W36" s="161">
        <f t="shared" si="35"/>
        <v>47.918858528162481</v>
      </c>
      <c r="X36" s="172">
        <v>0.85440000000000005</v>
      </c>
      <c r="Y36" s="173">
        <v>1.1999999999999999E-3</v>
      </c>
      <c r="Z36" s="161">
        <f t="shared" si="36"/>
        <v>45.742230338078294</v>
      </c>
      <c r="AA36" s="172">
        <v>0.81359999999999999</v>
      </c>
      <c r="AB36" s="173">
        <v>7.1999999999999998E-3</v>
      </c>
      <c r="AC36" s="161">
        <f t="shared" si="37"/>
        <v>41.323324735842128</v>
      </c>
      <c r="AD36" s="172">
        <v>0.73680000000000001</v>
      </c>
      <c r="AE36" s="173">
        <v>0</v>
      </c>
      <c r="AF36" s="161">
        <f t="shared" si="38"/>
        <v>40.752166669491068</v>
      </c>
      <c r="AG36" s="172">
        <v>0.72599999999999998</v>
      </c>
      <c r="AH36" s="173">
        <v>0</v>
      </c>
      <c r="AI36" s="161">
        <f t="shared" si="39"/>
        <v>40.077098233531174</v>
      </c>
      <c r="AJ36" s="172">
        <v>0.71399999999999997</v>
      </c>
      <c r="AK36" s="173">
        <v>0</v>
      </c>
      <c r="AL36" s="161">
        <f t="shared" si="40"/>
        <v>41.406053756940977</v>
      </c>
      <c r="AM36" s="172">
        <v>0.73799999999999999</v>
      </c>
      <c r="AN36" s="173">
        <v>0</v>
      </c>
      <c r="AO36" s="161">
        <f t="shared" si="41"/>
        <v>40.720413439405633</v>
      </c>
      <c r="AP36" s="172">
        <v>0.72599999999999998</v>
      </c>
      <c r="AQ36" s="173">
        <v>0</v>
      </c>
      <c r="AR36" s="161">
        <f t="shared" si="42"/>
        <v>40.850547201884737</v>
      </c>
      <c r="AS36" s="172">
        <v>0.72840000000000005</v>
      </c>
      <c r="AT36" s="173">
        <v>0</v>
      </c>
      <c r="AU36" s="161">
        <f t="shared" si="43"/>
        <v>41.979385056027347</v>
      </c>
      <c r="AV36" s="172">
        <v>0.74760000000000004</v>
      </c>
      <c r="AW36" s="173">
        <v>0</v>
      </c>
      <c r="AX36" s="161">
        <f t="shared" si="44"/>
        <v>46.202578762967946</v>
      </c>
      <c r="AY36" s="172">
        <v>0.82079999999999997</v>
      </c>
      <c r="AZ36" s="173">
        <v>2.3999999999999998E-3</v>
      </c>
      <c r="BA36" s="161">
        <f t="shared" si="45"/>
        <v>46.497645550551269</v>
      </c>
      <c r="BB36" s="172">
        <v>0.82679999999999998</v>
      </c>
      <c r="BC36" s="173">
        <v>0</v>
      </c>
      <c r="BD36" s="161">
        <f t="shared" si="46"/>
        <v>49.358439054066956</v>
      </c>
      <c r="BE36" s="172">
        <v>0.87960000000000005</v>
      </c>
      <c r="BF36" s="173">
        <v>0</v>
      </c>
      <c r="BG36" s="161">
        <f t="shared" si="47"/>
        <v>50.832782154148006</v>
      </c>
      <c r="BH36" s="172">
        <v>0.90720000000000001</v>
      </c>
      <c r="BI36" s="173">
        <v>1.1999999999999999E-3</v>
      </c>
      <c r="BJ36" s="161">
        <f t="shared" si="48"/>
        <v>51.060388168317267</v>
      </c>
      <c r="BK36" s="172">
        <v>0.91320000000000001</v>
      </c>
      <c r="BL36" s="173">
        <v>0</v>
      </c>
      <c r="BM36" s="161">
        <f t="shared" si="49"/>
        <v>51.099162031301894</v>
      </c>
      <c r="BN36" s="172">
        <v>0.91439999999999999</v>
      </c>
      <c r="BO36" s="173">
        <v>0</v>
      </c>
      <c r="BP36" s="161">
        <f t="shared" si="50"/>
        <v>48.457267203310018</v>
      </c>
      <c r="BQ36" s="172">
        <v>0.86639999999999995</v>
      </c>
      <c r="BR36" s="173">
        <v>0</v>
      </c>
      <c r="BS36" s="161">
        <f t="shared" si="51"/>
        <v>44.760553769921017</v>
      </c>
      <c r="BT36" s="172">
        <v>0.8004</v>
      </c>
      <c r="BU36" s="173">
        <v>0</v>
      </c>
      <c r="BV36" s="161">
        <f t="shared" si="52"/>
        <v>41.304276169911908</v>
      </c>
      <c r="BW36" s="172">
        <v>0.73919999999999997</v>
      </c>
      <c r="BX36" s="173">
        <v>0</v>
      </c>
      <c r="BY36" s="161">
        <f t="shared" si="53"/>
        <v>38.811069256576765</v>
      </c>
      <c r="BZ36" s="172">
        <v>0.69479999999999997</v>
      </c>
      <c r="CA36" s="173">
        <v>0</v>
      </c>
    </row>
    <row r="37" spans="1:79">
      <c r="A37" s="62">
        <v>10</v>
      </c>
      <c r="B37" s="648" t="s">
        <v>122</v>
      </c>
      <c r="C37" s="166"/>
      <c r="D37" s="604"/>
      <c r="E37" s="168"/>
      <c r="F37" s="169"/>
      <c r="G37" s="170"/>
      <c r="H37" s="161">
        <f t="shared" si="30"/>
        <v>32.276773874292644</v>
      </c>
      <c r="I37" s="172">
        <v>0.5232</v>
      </c>
      <c r="J37" s="173">
        <v>0.24840000000000001</v>
      </c>
      <c r="K37" s="161">
        <f t="shared" si="31"/>
        <v>31.496594315322191</v>
      </c>
      <c r="L37" s="172">
        <v>0.50880000000000003</v>
      </c>
      <c r="M37" s="173">
        <v>0.246</v>
      </c>
      <c r="N37" s="161">
        <f t="shared" si="32"/>
        <v>31.514159938156499</v>
      </c>
      <c r="O37" s="172">
        <v>0.51</v>
      </c>
      <c r="P37" s="173">
        <v>0.24360000000000001</v>
      </c>
      <c r="Q37" s="161">
        <f t="shared" si="33"/>
        <v>29.87071964563188</v>
      </c>
      <c r="R37" s="172">
        <v>0.48599999999999999</v>
      </c>
      <c r="S37" s="173">
        <v>0.22439999999999999</v>
      </c>
      <c r="T37" s="161">
        <f t="shared" si="34"/>
        <v>33.605268564534093</v>
      </c>
      <c r="U37" s="172">
        <v>0.54720000000000002</v>
      </c>
      <c r="V37" s="173">
        <v>0.24840000000000001</v>
      </c>
      <c r="W37" s="161">
        <f t="shared" si="35"/>
        <v>37.756794231505822</v>
      </c>
      <c r="X37" s="172">
        <v>0.62280000000000002</v>
      </c>
      <c r="Y37" s="173">
        <v>0.25559999999999999</v>
      </c>
      <c r="Z37" s="161">
        <f t="shared" si="36"/>
        <v>37.583801906466967</v>
      </c>
      <c r="AA37" s="172">
        <v>0.61919999999999997</v>
      </c>
      <c r="AB37" s="173">
        <v>0.252</v>
      </c>
      <c r="AC37" s="161">
        <f t="shared" si="37"/>
        <v>37.332199318856752</v>
      </c>
      <c r="AD37" s="172">
        <v>0.62039999999999995</v>
      </c>
      <c r="AE37" s="173">
        <v>0.2412</v>
      </c>
      <c r="AF37" s="161">
        <f t="shared" si="38"/>
        <v>37.200197776621046</v>
      </c>
      <c r="AG37" s="172">
        <v>0.61680000000000001</v>
      </c>
      <c r="AH37" s="173">
        <v>0.2424</v>
      </c>
      <c r="AI37" s="161">
        <f t="shared" si="39"/>
        <v>36.845526980230282</v>
      </c>
      <c r="AJ37" s="172">
        <v>0.60360000000000003</v>
      </c>
      <c r="AK37" s="173">
        <v>0.25800000000000001</v>
      </c>
      <c r="AL37" s="161">
        <f t="shared" si="40"/>
        <v>40.243309294761659</v>
      </c>
      <c r="AM37" s="172">
        <v>0.67200000000000004</v>
      </c>
      <c r="AN37" s="173">
        <v>0.25080000000000002</v>
      </c>
      <c r="AO37" s="161">
        <f t="shared" si="41"/>
        <v>40.302133175181346</v>
      </c>
      <c r="AP37" s="172">
        <v>0.67200000000000004</v>
      </c>
      <c r="AQ37" s="173">
        <v>0.25440000000000002</v>
      </c>
      <c r="AR37" s="161">
        <f t="shared" si="42"/>
        <v>40.628588963755149</v>
      </c>
      <c r="AS37" s="172">
        <v>0.67920000000000003</v>
      </c>
      <c r="AT37" s="173">
        <v>0.252</v>
      </c>
      <c r="AU37" s="161">
        <f t="shared" si="43"/>
        <v>40.444181260656322</v>
      </c>
      <c r="AV37" s="172">
        <v>0.68159999999999998</v>
      </c>
      <c r="AW37" s="173">
        <v>0.23280000000000001</v>
      </c>
      <c r="AX37" s="161">
        <f t="shared" si="44"/>
        <v>42.123986298062121</v>
      </c>
      <c r="AY37" s="172">
        <v>0.70799999999999996</v>
      </c>
      <c r="AZ37" s="173">
        <v>0.2424</v>
      </c>
      <c r="BA37" s="161">
        <f t="shared" si="45"/>
        <v>45.862328670571195</v>
      </c>
      <c r="BB37" s="172">
        <v>0.7752</v>
      </c>
      <c r="BC37" s="173">
        <v>0.25319999999999998</v>
      </c>
      <c r="BD37" s="161">
        <f t="shared" si="46"/>
        <v>45.995553294700926</v>
      </c>
      <c r="BE37" s="172">
        <v>0.77880000000000005</v>
      </c>
      <c r="BF37" s="173">
        <v>0.25559999999999999</v>
      </c>
      <c r="BG37" s="161">
        <f t="shared" si="47"/>
        <v>46.481314942119788</v>
      </c>
      <c r="BH37" s="172">
        <v>0.78839999999999999</v>
      </c>
      <c r="BI37" s="173">
        <v>0.25800000000000001</v>
      </c>
      <c r="BJ37" s="161">
        <f t="shared" si="48"/>
        <v>45.915538212262454</v>
      </c>
      <c r="BK37" s="172">
        <v>0.78</v>
      </c>
      <c r="BL37" s="173">
        <v>0.25679999999999997</v>
      </c>
      <c r="BM37" s="161">
        <f t="shared" si="49"/>
        <v>42.822107764663123</v>
      </c>
      <c r="BN37" s="172">
        <v>0.72240000000000004</v>
      </c>
      <c r="BO37" s="173">
        <v>0.25559999999999999</v>
      </c>
      <c r="BP37" s="161">
        <f t="shared" si="50"/>
        <v>36.127003727889907</v>
      </c>
      <c r="BQ37" s="172">
        <v>0.60960000000000003</v>
      </c>
      <c r="BR37" s="173">
        <v>0.21360000000000001</v>
      </c>
      <c r="BS37" s="161">
        <f t="shared" si="51"/>
        <v>32.774812114212708</v>
      </c>
      <c r="BT37" s="172">
        <v>0.54239999999999999</v>
      </c>
      <c r="BU37" s="173">
        <v>0.222</v>
      </c>
      <c r="BV37" s="161">
        <f t="shared" si="52"/>
        <v>31.241668006441675</v>
      </c>
      <c r="BW37" s="172">
        <v>0.51719999999999999</v>
      </c>
      <c r="BX37" s="173">
        <v>0.21240000000000001</v>
      </c>
      <c r="BY37" s="161">
        <f t="shared" si="53"/>
        <v>29.21553476513661</v>
      </c>
      <c r="BZ37" s="172">
        <v>0.48359999999999997</v>
      </c>
      <c r="CA37" s="173">
        <v>0.19919999999999999</v>
      </c>
    </row>
    <row r="38" spans="1:79">
      <c r="A38" s="62">
        <v>11</v>
      </c>
      <c r="B38" s="646" t="s">
        <v>123</v>
      </c>
      <c r="C38" s="166"/>
      <c r="D38" s="604"/>
      <c r="E38" s="168"/>
      <c r="F38" s="169"/>
      <c r="G38" s="170"/>
      <c r="H38" s="161">
        <f t="shared" si="30"/>
        <v>86.335551066191101</v>
      </c>
      <c r="I38" s="172">
        <v>1.5491999999999999</v>
      </c>
      <c r="J38" s="173">
        <v>0</v>
      </c>
      <c r="K38" s="161">
        <f t="shared" si="31"/>
        <v>85.202291406616609</v>
      </c>
      <c r="L38" s="172">
        <v>1.5287999999999999</v>
      </c>
      <c r="M38" s="173">
        <v>0</v>
      </c>
      <c r="N38" s="161">
        <f t="shared" si="32"/>
        <v>84.842006937004982</v>
      </c>
      <c r="O38" s="172">
        <v>1.5216000000000001</v>
      </c>
      <c r="P38" s="173">
        <v>0</v>
      </c>
      <c r="Q38" s="161">
        <f t="shared" si="33"/>
        <v>87.719772485754547</v>
      </c>
      <c r="R38" s="172">
        <v>1.5720000000000001</v>
      </c>
      <c r="S38" s="173">
        <v>2.3999999999999998E-3</v>
      </c>
      <c r="T38" s="161">
        <f t="shared" si="34"/>
        <v>99.05121196719567</v>
      </c>
      <c r="U38" s="172">
        <v>1.7712000000000001</v>
      </c>
      <c r="V38" s="173">
        <v>1.5599999999999999E-2</v>
      </c>
      <c r="W38" s="161">
        <f t="shared" si="35"/>
        <v>113.23188716838254</v>
      </c>
      <c r="X38" s="172">
        <v>2.0184000000000002</v>
      </c>
      <c r="Y38" s="173">
        <v>4.6800000000000001E-2</v>
      </c>
      <c r="Z38" s="161">
        <f t="shared" si="36"/>
        <v>115.69028324113597</v>
      </c>
      <c r="AA38" s="172">
        <v>2.0568</v>
      </c>
      <c r="AB38" s="173">
        <v>6.4799999999999996E-2</v>
      </c>
      <c r="AC38" s="161">
        <f t="shared" si="37"/>
        <v>114.41756780047511</v>
      </c>
      <c r="AD38" s="172">
        <v>2.04</v>
      </c>
      <c r="AE38" s="173">
        <v>1.7999999999999999E-2</v>
      </c>
      <c r="AF38" s="161">
        <f t="shared" si="38"/>
        <v>113.30576834142862</v>
      </c>
      <c r="AG38" s="172">
        <v>2.0184000000000002</v>
      </c>
      <c r="AH38" s="173">
        <v>2.4E-2</v>
      </c>
      <c r="AI38" s="161">
        <f t="shared" si="39"/>
        <v>111.00746398548709</v>
      </c>
      <c r="AJ38" s="172">
        <v>1.9776</v>
      </c>
      <c r="AK38" s="173">
        <v>1.6799999999999999E-2</v>
      </c>
      <c r="AL38" s="161">
        <f t="shared" si="40"/>
        <v>112.26791114488206</v>
      </c>
      <c r="AM38" s="172">
        <v>2.0004</v>
      </c>
      <c r="AN38" s="173">
        <v>4.9200000000000001E-2</v>
      </c>
      <c r="AO38" s="161">
        <f t="shared" si="41"/>
        <v>112.51944653427908</v>
      </c>
      <c r="AP38" s="172">
        <v>2.0051999999999999</v>
      </c>
      <c r="AQ38" s="173">
        <v>0.06</v>
      </c>
      <c r="AR38" s="161">
        <f t="shared" si="42"/>
        <v>110.04489768098159</v>
      </c>
      <c r="AS38" s="172">
        <v>1.962</v>
      </c>
      <c r="AT38" s="173">
        <v>2.76E-2</v>
      </c>
      <c r="AU38" s="161">
        <f t="shared" si="43"/>
        <v>112.75872353922549</v>
      </c>
      <c r="AV38" s="172">
        <v>2.0076000000000001</v>
      </c>
      <c r="AW38" s="173">
        <v>4.4400000000000002E-2</v>
      </c>
      <c r="AX38" s="161">
        <f t="shared" si="44"/>
        <v>118.89241570787495</v>
      </c>
      <c r="AY38" s="172">
        <v>2.1084000000000001</v>
      </c>
      <c r="AZ38" s="173">
        <v>0.126</v>
      </c>
      <c r="BA38" s="161">
        <f t="shared" si="45"/>
        <v>118.7986368596226</v>
      </c>
      <c r="BB38" s="172">
        <v>2.1107999999999998</v>
      </c>
      <c r="BC38" s="173">
        <v>8.2799999999999999E-2</v>
      </c>
      <c r="BD38" s="161">
        <f t="shared" si="46"/>
        <v>119.07232322475136</v>
      </c>
      <c r="BE38" s="172">
        <v>2.1215999999999999</v>
      </c>
      <c r="BF38" s="173">
        <v>3.8399999999999997E-2</v>
      </c>
      <c r="BG38" s="161">
        <f t="shared" si="47"/>
        <v>120.09321613374827</v>
      </c>
      <c r="BH38" s="172">
        <v>2.1432000000000002</v>
      </c>
      <c r="BI38" s="173">
        <v>1.7999999999999999E-2</v>
      </c>
      <c r="BJ38" s="161">
        <f t="shared" si="48"/>
        <v>119.91822695275313</v>
      </c>
      <c r="BK38" s="172">
        <v>2.1444000000000001</v>
      </c>
      <c r="BL38" s="173">
        <v>3.5999999999999997E-2</v>
      </c>
      <c r="BM38" s="161">
        <f t="shared" si="49"/>
        <v>116.8241926759362</v>
      </c>
      <c r="BN38" s="172">
        <v>2.0903999999999998</v>
      </c>
      <c r="BO38" s="173">
        <v>2.2800000000000001E-2</v>
      </c>
      <c r="BP38" s="161">
        <f t="shared" si="50"/>
        <v>111.68192335298346</v>
      </c>
      <c r="BQ38" s="172">
        <v>1.9967999999999999</v>
      </c>
      <c r="BR38" s="173">
        <v>1.2E-2</v>
      </c>
      <c r="BS38" s="161">
        <f t="shared" si="51"/>
        <v>104.62058922858543</v>
      </c>
      <c r="BT38" s="172">
        <v>1.8708</v>
      </c>
      <c r="BU38" s="173">
        <v>4.7999999999999996E-3</v>
      </c>
      <c r="BV38" s="161">
        <f t="shared" si="52"/>
        <v>97.82944631802188</v>
      </c>
      <c r="BW38" s="172">
        <v>1.7507999999999999</v>
      </c>
      <c r="BX38" s="173">
        <v>0</v>
      </c>
      <c r="BY38" s="161">
        <f t="shared" si="53"/>
        <v>92.167910583407689</v>
      </c>
      <c r="BZ38" s="172">
        <v>1.65</v>
      </c>
      <c r="CA38" s="173">
        <v>0</v>
      </c>
    </row>
    <row r="39" spans="1:79">
      <c r="A39" s="62">
        <v>12</v>
      </c>
      <c r="B39" s="647" t="s">
        <v>124</v>
      </c>
      <c r="C39" s="166"/>
      <c r="D39" s="604"/>
      <c r="E39" s="168"/>
      <c r="F39" s="169"/>
      <c r="G39" s="170"/>
      <c r="H39" s="161">
        <f t="shared" si="30"/>
        <v>18.727969215333374</v>
      </c>
      <c r="I39" s="172">
        <v>0.33600000000000002</v>
      </c>
      <c r="J39" s="173">
        <v>6.0000000000000001E-3</v>
      </c>
      <c r="K39" s="161">
        <f t="shared" si="31"/>
        <v>18.395766366199933</v>
      </c>
      <c r="L39" s="172">
        <v>0.33</v>
      </c>
      <c r="M39" s="173">
        <v>7.1999999999999998E-3</v>
      </c>
      <c r="N39" s="161">
        <f t="shared" si="32"/>
        <v>18.474943693846484</v>
      </c>
      <c r="O39" s="172">
        <v>0.33119999999999999</v>
      </c>
      <c r="P39" s="173">
        <v>9.5999999999999992E-3</v>
      </c>
      <c r="Q39" s="161">
        <f t="shared" si="33"/>
        <v>19.485934934859941</v>
      </c>
      <c r="R39" s="649">
        <v>0.34920000000000001</v>
      </c>
      <c r="S39" s="650">
        <v>1.1999999999999999E-3</v>
      </c>
      <c r="T39" s="161">
        <f t="shared" si="34"/>
        <v>23.28591353069913</v>
      </c>
      <c r="U39" s="649">
        <v>0.41639999999999999</v>
      </c>
      <c r="V39" s="650">
        <v>2.3999999999999998E-3</v>
      </c>
      <c r="W39" s="161">
        <f t="shared" si="35"/>
        <v>29.079319809154011</v>
      </c>
      <c r="X39" s="649">
        <v>0.51839999999999997</v>
      </c>
      <c r="Y39" s="650">
        <v>9.5999999999999992E-3</v>
      </c>
      <c r="Z39" s="161">
        <f t="shared" si="36"/>
        <v>31.566270660852023</v>
      </c>
      <c r="AA39" s="649">
        <v>0.56040000000000001</v>
      </c>
      <c r="AB39" s="650">
        <v>3.4799999999999998E-2</v>
      </c>
      <c r="AC39" s="161">
        <f t="shared" si="37"/>
        <v>32.25190575286733</v>
      </c>
      <c r="AD39" s="649">
        <v>0.57240000000000002</v>
      </c>
      <c r="AE39" s="650">
        <v>5.5199999999999999E-2</v>
      </c>
      <c r="AF39" s="161">
        <f t="shared" si="38"/>
        <v>32.1264782813709</v>
      </c>
      <c r="AG39" s="649">
        <v>0.57120000000000004</v>
      </c>
      <c r="AH39" s="650">
        <v>3.5999999999999997E-2</v>
      </c>
      <c r="AI39" s="161">
        <f t="shared" si="39"/>
        <v>32.64399081353033</v>
      </c>
      <c r="AJ39" s="649">
        <v>0.58079999999999998</v>
      </c>
      <c r="AK39" s="650">
        <v>0.03</v>
      </c>
      <c r="AL39" s="161">
        <f t="shared" si="40"/>
        <v>31.666848634486133</v>
      </c>
      <c r="AM39" s="649">
        <v>0.56399999999999995</v>
      </c>
      <c r="AN39" s="650">
        <v>2.1600000000000001E-2</v>
      </c>
      <c r="AO39" s="161">
        <f t="shared" si="41"/>
        <v>32.736139288077446</v>
      </c>
      <c r="AP39" s="649">
        <v>0.58079999999999998</v>
      </c>
      <c r="AQ39" s="650">
        <v>5.7599999999999998E-2</v>
      </c>
      <c r="AR39" s="161">
        <f t="shared" si="42"/>
        <v>31.527306925433166</v>
      </c>
      <c r="AS39" s="649">
        <v>0.55920000000000003</v>
      </c>
      <c r="AT39" s="650">
        <v>5.7599999999999998E-2</v>
      </c>
      <c r="AU39" s="161">
        <f t="shared" si="43"/>
        <v>31.912990510010506</v>
      </c>
      <c r="AV39" s="649">
        <v>0.56640000000000001</v>
      </c>
      <c r="AW39" s="650">
        <v>4.6800000000000001E-2</v>
      </c>
      <c r="AX39" s="161">
        <f t="shared" si="44"/>
        <v>34.548665602461583</v>
      </c>
      <c r="AY39" s="649">
        <v>0.61319999999999997</v>
      </c>
      <c r="AZ39" s="650">
        <v>2.64E-2</v>
      </c>
      <c r="BA39" s="161">
        <f t="shared" si="45"/>
        <v>34.506579452927497</v>
      </c>
      <c r="BB39" s="649">
        <v>0.61319999999999997</v>
      </c>
      <c r="BC39" s="650">
        <v>2.1600000000000001E-2</v>
      </c>
      <c r="BD39" s="161">
        <f t="shared" si="46"/>
        <v>36.25263675063929</v>
      </c>
      <c r="BE39" s="649">
        <v>0.64559999999999995</v>
      </c>
      <c r="BF39" s="650">
        <v>2.4E-2</v>
      </c>
      <c r="BG39" s="161">
        <f t="shared" si="47"/>
        <v>36.716473311628434</v>
      </c>
      <c r="BH39" s="649">
        <v>0.6552</v>
      </c>
      <c r="BI39" s="650">
        <v>9.5999999999999992E-3</v>
      </c>
      <c r="BJ39" s="161">
        <f t="shared" si="48"/>
        <v>36.367815971291876</v>
      </c>
      <c r="BK39" s="649">
        <v>0.65039999999999998</v>
      </c>
      <c r="BL39" s="650">
        <v>6.0000000000000001E-3</v>
      </c>
      <c r="BM39" s="161">
        <f t="shared" si="49"/>
        <v>34.134221249056964</v>
      </c>
      <c r="BN39" s="649">
        <v>0.61080000000000001</v>
      </c>
      <c r="BO39" s="650">
        <v>4.7999999999999996E-3</v>
      </c>
      <c r="BP39" s="161">
        <f t="shared" si="50"/>
        <v>30.537769495088551</v>
      </c>
      <c r="BQ39" s="649">
        <v>0.54600000000000004</v>
      </c>
      <c r="BR39" s="650">
        <v>2.3999999999999998E-3</v>
      </c>
      <c r="BS39" s="161">
        <f t="shared" si="51"/>
        <v>26.037709960659011</v>
      </c>
      <c r="BT39" s="649">
        <v>0.46560000000000001</v>
      </c>
      <c r="BU39" s="650">
        <v>1.1999999999999999E-3</v>
      </c>
      <c r="BV39" s="161">
        <f t="shared" si="52"/>
        <v>22.462953096455802</v>
      </c>
      <c r="BW39" s="172">
        <v>0.40200000000000002</v>
      </c>
      <c r="BX39" s="173">
        <v>2.3999999999999998E-3</v>
      </c>
      <c r="BY39" s="161">
        <f t="shared" si="53"/>
        <v>20.713619338014155</v>
      </c>
      <c r="BZ39" s="172">
        <v>0.37080000000000002</v>
      </c>
      <c r="CA39" s="173">
        <v>3.5999999999999999E-3</v>
      </c>
    </row>
    <row r="40" spans="1:79">
      <c r="A40" s="62">
        <v>13</v>
      </c>
      <c r="B40" s="647" t="s">
        <v>125</v>
      </c>
      <c r="C40" s="166"/>
      <c r="D40" s="604"/>
      <c r="E40" s="168"/>
      <c r="F40" s="169"/>
      <c r="G40" s="170"/>
      <c r="H40" s="161">
        <f t="shared" si="30"/>
        <v>101.99963485807471</v>
      </c>
      <c r="I40" s="172">
        <v>1.8120000000000001</v>
      </c>
      <c r="J40" s="173">
        <v>0.25800000000000001</v>
      </c>
      <c r="K40" s="161">
        <f t="shared" si="31"/>
        <v>100.99195783699932</v>
      </c>
      <c r="L40" s="172">
        <v>1.794</v>
      </c>
      <c r="M40" s="173">
        <v>0.25559999999999999</v>
      </c>
      <c r="N40" s="161">
        <f t="shared" si="32"/>
        <v>101.04076471790465</v>
      </c>
      <c r="O40" s="172">
        <v>1.794</v>
      </c>
      <c r="P40" s="173">
        <v>0.25559999999999999</v>
      </c>
      <c r="Q40" s="161">
        <f t="shared" si="33"/>
        <v>103.09841656076897</v>
      </c>
      <c r="R40" s="172">
        <v>1.83</v>
      </c>
      <c r="S40" s="173">
        <v>0.25440000000000002</v>
      </c>
      <c r="T40" s="161">
        <f t="shared" si="34"/>
        <v>114.93784129597944</v>
      </c>
      <c r="U40" s="172">
        <v>2.04</v>
      </c>
      <c r="V40" s="173">
        <v>0.25080000000000002</v>
      </c>
      <c r="W40" s="161">
        <f t="shared" si="35"/>
        <v>130.54221105852696</v>
      </c>
      <c r="X40" s="172">
        <v>2.31</v>
      </c>
      <c r="Y40" s="173">
        <v>0.28560000000000002</v>
      </c>
      <c r="Z40" s="161">
        <f t="shared" si="36"/>
        <v>138.00794822321453</v>
      </c>
      <c r="AA40" s="172">
        <v>2.4300000000000002</v>
      </c>
      <c r="AB40" s="173">
        <v>0.34799999999999998</v>
      </c>
      <c r="AC40" s="161">
        <f t="shared" si="37"/>
        <v>136.63646007019065</v>
      </c>
      <c r="AD40" s="172">
        <v>2.4180000000000001</v>
      </c>
      <c r="AE40" s="173">
        <v>0.29759999999999998</v>
      </c>
      <c r="AF40" s="161">
        <f t="shared" si="38"/>
        <v>138.96217341319155</v>
      </c>
      <c r="AG40" s="172">
        <v>2.4540000000000002</v>
      </c>
      <c r="AH40" s="173">
        <v>0.32640000000000002</v>
      </c>
      <c r="AI40" s="161">
        <f t="shared" si="39"/>
        <v>139.84815116820249</v>
      </c>
      <c r="AJ40" s="172">
        <v>2.4708000000000001</v>
      </c>
      <c r="AK40" s="173">
        <v>0.32040000000000002</v>
      </c>
      <c r="AL40" s="161">
        <f t="shared" si="40"/>
        <v>139.72697131271391</v>
      </c>
      <c r="AM40" s="172">
        <v>2.4708000000000001</v>
      </c>
      <c r="AN40" s="173">
        <v>0.312</v>
      </c>
      <c r="AO40" s="161">
        <f t="shared" si="41"/>
        <v>136.25384567744871</v>
      </c>
      <c r="AP40" s="172">
        <v>2.4096000000000002</v>
      </c>
      <c r="AQ40" s="173">
        <v>0.30840000000000001</v>
      </c>
      <c r="AR40" s="161">
        <f t="shared" si="42"/>
        <v>137.59360937260334</v>
      </c>
      <c r="AS40" s="172">
        <v>2.4323999999999999</v>
      </c>
      <c r="AT40" s="173">
        <v>0.32040000000000002</v>
      </c>
      <c r="AU40" s="161">
        <f t="shared" si="43"/>
        <v>144.07557284141171</v>
      </c>
      <c r="AV40" s="172">
        <v>2.5415999999999999</v>
      </c>
      <c r="AW40" s="173">
        <v>0.35160000000000002</v>
      </c>
      <c r="AX40" s="161">
        <f t="shared" si="44"/>
        <v>156.42518961646383</v>
      </c>
      <c r="AY40" s="172">
        <v>2.7444000000000002</v>
      </c>
      <c r="AZ40" s="173">
        <v>0.43680000000000002</v>
      </c>
      <c r="BA40" s="161">
        <f t="shared" si="45"/>
        <v>158.39938368406746</v>
      </c>
      <c r="BB40" s="172">
        <v>2.7839999999999998</v>
      </c>
      <c r="BC40" s="173">
        <v>0.42720000000000002</v>
      </c>
      <c r="BD40" s="161">
        <f t="shared" si="46"/>
        <v>160.73822198330413</v>
      </c>
      <c r="BE40" s="172">
        <v>2.8355999999999999</v>
      </c>
      <c r="BF40" s="173">
        <v>0.40560000000000002</v>
      </c>
      <c r="BG40" s="161">
        <f t="shared" si="47"/>
        <v>159.22984337218406</v>
      </c>
      <c r="BH40" s="172">
        <v>2.8176000000000001</v>
      </c>
      <c r="BI40" s="173">
        <v>0.36959999999999998</v>
      </c>
      <c r="BJ40" s="161">
        <f t="shared" si="48"/>
        <v>154.0078378767729</v>
      </c>
      <c r="BK40" s="172">
        <v>2.7372000000000001</v>
      </c>
      <c r="BL40" s="173">
        <v>0.30719999999999997</v>
      </c>
      <c r="BM40" s="161">
        <f t="shared" si="49"/>
        <v>146.9172448405113</v>
      </c>
      <c r="BN40" s="172">
        <v>2.6135999999999999</v>
      </c>
      <c r="BO40" s="173">
        <v>0.28439999999999999</v>
      </c>
      <c r="BP40" s="161">
        <f t="shared" si="50"/>
        <v>135.78358204335856</v>
      </c>
      <c r="BQ40" s="172">
        <v>2.4144000000000001</v>
      </c>
      <c r="BR40" s="173">
        <v>0.25440000000000002</v>
      </c>
      <c r="BS40" s="161">
        <f t="shared" si="51"/>
        <v>125.96827787003035</v>
      </c>
      <c r="BT40" s="172">
        <v>2.2391999999999999</v>
      </c>
      <c r="BU40" s="173">
        <v>0.24479999999999999</v>
      </c>
      <c r="BV40" s="161">
        <f t="shared" si="52"/>
        <v>116.59673320975627</v>
      </c>
      <c r="BW40" s="172">
        <v>2.0724</v>
      </c>
      <c r="BX40" s="173">
        <v>0.24360000000000001</v>
      </c>
      <c r="BY40" s="161">
        <f t="shared" si="53"/>
        <v>110.58715115431509</v>
      </c>
      <c r="BZ40" s="172">
        <v>1.9643999999999999</v>
      </c>
      <c r="CA40" s="173">
        <v>0.246</v>
      </c>
    </row>
    <row r="41" spans="1:79">
      <c r="A41" s="182">
        <v>14</v>
      </c>
      <c r="B41" s="647" t="s">
        <v>126</v>
      </c>
      <c r="C41" s="166"/>
      <c r="D41" s="604"/>
      <c r="E41" s="168"/>
      <c r="F41" s="169"/>
      <c r="G41" s="170"/>
      <c r="H41" s="161">
        <f t="shared" si="30"/>
        <v>19.193108563901507</v>
      </c>
      <c r="I41" s="172">
        <v>0.34439999999999998</v>
      </c>
      <c r="J41" s="173">
        <v>0</v>
      </c>
      <c r="K41" s="161">
        <f t="shared" si="31"/>
        <v>19.327678348910677</v>
      </c>
      <c r="L41" s="172">
        <v>0.3468</v>
      </c>
      <c r="M41" s="173">
        <v>0</v>
      </c>
      <c r="N41" s="161">
        <f t="shared" si="32"/>
        <v>20.474490633062718</v>
      </c>
      <c r="O41" s="172">
        <v>0.36720000000000003</v>
      </c>
      <c r="P41" s="173">
        <v>0</v>
      </c>
      <c r="Q41" s="161">
        <f t="shared" si="33"/>
        <v>20.691128327181424</v>
      </c>
      <c r="R41" s="172">
        <v>0.37080000000000002</v>
      </c>
      <c r="S41" s="173">
        <v>0</v>
      </c>
      <c r="T41" s="161">
        <f t="shared" si="34"/>
        <v>20.936842504716076</v>
      </c>
      <c r="U41" s="172">
        <v>0.37440000000000001</v>
      </c>
      <c r="V41" s="173">
        <v>0</v>
      </c>
      <c r="W41" s="161">
        <f t="shared" si="35"/>
        <v>22.27686310247887</v>
      </c>
      <c r="X41" s="172">
        <v>0.3972</v>
      </c>
      <c r="Y41" s="173">
        <v>0</v>
      </c>
      <c r="Z41" s="161">
        <f t="shared" si="36"/>
        <v>23.67978494707442</v>
      </c>
      <c r="AA41" s="172">
        <v>0.42120000000000002</v>
      </c>
      <c r="AB41" s="173">
        <v>0</v>
      </c>
      <c r="AC41" s="161">
        <f t="shared" si="37"/>
        <v>24.228659454239686</v>
      </c>
      <c r="AD41" s="172">
        <v>0.432</v>
      </c>
      <c r="AE41" s="173">
        <v>0</v>
      </c>
      <c r="AF41" s="161">
        <f t="shared" si="38"/>
        <v>25.259607439767191</v>
      </c>
      <c r="AG41" s="172">
        <v>0.45</v>
      </c>
      <c r="AH41" s="173">
        <v>0</v>
      </c>
      <c r="AI41" s="161">
        <f t="shared" si="39"/>
        <v>25.662814162983825</v>
      </c>
      <c r="AJ41" s="172">
        <v>0.4572</v>
      </c>
      <c r="AK41" s="173">
        <v>0</v>
      </c>
      <c r="AL41" s="161">
        <f t="shared" si="40"/>
        <v>24.77630533748663</v>
      </c>
      <c r="AM41" s="172">
        <v>0.44159999999999999</v>
      </c>
      <c r="AN41" s="173">
        <v>0</v>
      </c>
      <c r="AO41" s="161">
        <f t="shared" si="41"/>
        <v>23.557263973209867</v>
      </c>
      <c r="AP41" s="172">
        <v>0.42</v>
      </c>
      <c r="AQ41" s="173">
        <v>0</v>
      </c>
      <c r="AR41" s="161">
        <f t="shared" si="42"/>
        <v>23.487382163851354</v>
      </c>
      <c r="AS41" s="172">
        <v>0.41880000000000001</v>
      </c>
      <c r="AT41" s="173">
        <v>0</v>
      </c>
      <c r="AU41" s="161">
        <f t="shared" si="43"/>
        <v>26.616143013051047</v>
      </c>
      <c r="AV41" s="172">
        <v>0.47399999999999998</v>
      </c>
      <c r="AW41" s="173">
        <v>0</v>
      </c>
      <c r="AX41" s="161">
        <f t="shared" si="44"/>
        <v>28.707619932794788</v>
      </c>
      <c r="AY41" s="172">
        <v>0.51</v>
      </c>
      <c r="AZ41" s="173">
        <v>0</v>
      </c>
      <c r="BA41" s="161">
        <f t="shared" si="45"/>
        <v>28.074050143729071</v>
      </c>
      <c r="BB41" s="172">
        <v>0.49919999999999998</v>
      </c>
      <c r="BC41" s="173">
        <v>0</v>
      </c>
      <c r="BD41" s="161">
        <f t="shared" si="46"/>
        <v>27.877754117849548</v>
      </c>
      <c r="BE41" s="172">
        <v>0.49680000000000002</v>
      </c>
      <c r="BF41" s="173">
        <v>0</v>
      </c>
      <c r="BG41" s="161">
        <f t="shared" si="47"/>
        <v>26.626672120128873</v>
      </c>
      <c r="BH41" s="172">
        <v>0.47520000000000001</v>
      </c>
      <c r="BI41" s="173">
        <v>0</v>
      </c>
      <c r="BJ41" s="161">
        <f t="shared" si="48"/>
        <v>23.483752771236588</v>
      </c>
      <c r="BK41" s="172">
        <v>0.42</v>
      </c>
      <c r="BL41" s="173">
        <v>0</v>
      </c>
      <c r="BM41" s="161">
        <f t="shared" si="49"/>
        <v>22.934269573104</v>
      </c>
      <c r="BN41" s="172">
        <v>0.41039999999999999</v>
      </c>
      <c r="BO41" s="173">
        <v>0</v>
      </c>
      <c r="BP41" s="161">
        <f t="shared" si="50"/>
        <v>22.61786571678044</v>
      </c>
      <c r="BQ41" s="172">
        <v>0.40439999999999998</v>
      </c>
      <c r="BR41" s="173">
        <v>0</v>
      </c>
      <c r="BS41" s="161">
        <f t="shared" si="51"/>
        <v>21.876972307337709</v>
      </c>
      <c r="BT41" s="172">
        <v>0.39119999999999999</v>
      </c>
      <c r="BU41" s="173">
        <v>0</v>
      </c>
      <c r="BV41" s="161">
        <f t="shared" si="52"/>
        <v>21.657924030651863</v>
      </c>
      <c r="BW41" s="172">
        <v>0.3876</v>
      </c>
      <c r="BX41" s="173">
        <v>0</v>
      </c>
      <c r="BY41" s="161">
        <f t="shared" si="53"/>
        <v>21.181861632259512</v>
      </c>
      <c r="BZ41" s="172">
        <v>0.37919999999999998</v>
      </c>
      <c r="CA41" s="173">
        <v>0</v>
      </c>
    </row>
    <row r="42" spans="1:79">
      <c r="A42" s="62">
        <v>15</v>
      </c>
      <c r="B42" s="647" t="s">
        <v>127</v>
      </c>
      <c r="C42" s="166"/>
      <c r="D42" s="604"/>
      <c r="E42" s="168"/>
      <c r="F42" s="169"/>
      <c r="G42" s="170"/>
      <c r="H42" s="161">
        <f>SQRT(I42^2+J42^2)*1000/(1.73*I$12)</f>
        <v>0</v>
      </c>
      <c r="I42" s="172">
        <v>0</v>
      </c>
      <c r="J42" s="173">
        <v>0</v>
      </c>
      <c r="K42" s="161">
        <f>SQRT(L42^2+M42^2)*1000/(1.73*L$12)</f>
        <v>0</v>
      </c>
      <c r="L42" s="172">
        <v>0</v>
      </c>
      <c r="M42" s="173">
        <v>0</v>
      </c>
      <c r="N42" s="161">
        <f>SQRT(O42^2+P42^2)*1000/(1.73*O$12)</f>
        <v>0</v>
      </c>
      <c r="O42" s="172">
        <v>0</v>
      </c>
      <c r="P42" s="173">
        <v>0</v>
      </c>
      <c r="Q42" s="161">
        <f>SQRT(R42^2+S42^2)*1000/(1.73*R$12)</f>
        <v>0</v>
      </c>
      <c r="R42" s="172">
        <v>0</v>
      </c>
      <c r="S42" s="173">
        <v>0</v>
      </c>
      <c r="T42" s="161">
        <f>SQRT(U42^2+V42^2)*1000/(1.73*U$12)</f>
        <v>0</v>
      </c>
      <c r="U42" s="172">
        <v>0</v>
      </c>
      <c r="V42" s="173">
        <v>0</v>
      </c>
      <c r="W42" s="161">
        <f>SQRT(X42^2+Y42^2)*1000/(1.73*X$12)</f>
        <v>0</v>
      </c>
      <c r="X42" s="172">
        <v>0</v>
      </c>
      <c r="Y42" s="173">
        <v>0</v>
      </c>
      <c r="Z42" s="161">
        <f>SQRT(AA42^2+AB42^2)*1000/(1.73*AA$12)</f>
        <v>0</v>
      </c>
      <c r="AA42" s="172">
        <v>0</v>
      </c>
      <c r="AB42" s="173">
        <v>0</v>
      </c>
      <c r="AC42" s="161">
        <f>SQRT(AD42^2+AE42^2)*1000/(1.73*AD$12)</f>
        <v>0</v>
      </c>
      <c r="AD42" s="172">
        <v>0</v>
      </c>
      <c r="AE42" s="173">
        <v>0</v>
      </c>
      <c r="AF42" s="161">
        <f>SQRT(AG42^2+AH42^2)*1000/(1.73*AG$12)</f>
        <v>0</v>
      </c>
      <c r="AG42" s="172">
        <v>0</v>
      </c>
      <c r="AH42" s="173">
        <v>0</v>
      </c>
      <c r="AI42" s="161">
        <f>SQRT(AJ42^2+AK42^2)*1000/(1.73*AJ$12)</f>
        <v>0</v>
      </c>
      <c r="AJ42" s="172">
        <v>0</v>
      </c>
      <c r="AK42" s="173">
        <v>0</v>
      </c>
      <c r="AL42" s="161">
        <f>SQRT(AM42^2+AN42^2)*1000/(1.73*AM$12)</f>
        <v>0</v>
      </c>
      <c r="AM42" s="172">
        <v>0</v>
      </c>
      <c r="AN42" s="173">
        <v>0</v>
      </c>
      <c r="AO42" s="161">
        <f>SQRT(AP42^2+AQ42^2)*1000/(1.73*AP$12)</f>
        <v>0</v>
      </c>
      <c r="AP42" s="172">
        <v>0</v>
      </c>
      <c r="AQ42" s="173">
        <v>0</v>
      </c>
      <c r="AR42" s="161">
        <f>SQRT(AS42^2+AT42^2)*1000/(1.73*AS$12)</f>
        <v>0</v>
      </c>
      <c r="AS42" s="172">
        <v>0</v>
      </c>
      <c r="AT42" s="173">
        <v>0</v>
      </c>
      <c r="AU42" s="161">
        <f>SQRT(AV42^2+AW42^2)*1000/(1.73*AV$12)</f>
        <v>0</v>
      </c>
      <c r="AV42" s="172">
        <v>0</v>
      </c>
      <c r="AW42" s="173">
        <v>0</v>
      </c>
      <c r="AX42" s="161">
        <f>SQRT(AY42^2+AZ42^2)*1000/(1.73*AY$12)</f>
        <v>0</v>
      </c>
      <c r="AY42" s="172">
        <v>0</v>
      </c>
      <c r="AZ42" s="173">
        <v>0</v>
      </c>
      <c r="BA42" s="161">
        <f>SQRT(BB42^2+BC42^2)*1000/(1.73*BB$12)</f>
        <v>0</v>
      </c>
      <c r="BB42" s="172">
        <v>0</v>
      </c>
      <c r="BC42" s="173">
        <v>0</v>
      </c>
      <c r="BD42" s="161">
        <f>SQRT(BE42^2+BF42^2)*1000/(1.73*BE$12)</f>
        <v>0</v>
      </c>
      <c r="BE42" s="172">
        <v>0</v>
      </c>
      <c r="BF42" s="173">
        <v>0</v>
      </c>
      <c r="BG42" s="161">
        <f>SQRT(BH42^2+BI42^2)*1000/(1.73*BH$12)</f>
        <v>0</v>
      </c>
      <c r="BH42" s="172">
        <v>0</v>
      </c>
      <c r="BI42" s="173">
        <v>0</v>
      </c>
      <c r="BJ42" s="161">
        <f>SQRT(BK42^2+BL42^2)*1000/(1.73*BK$12)</f>
        <v>0</v>
      </c>
      <c r="BK42" s="172">
        <v>0</v>
      </c>
      <c r="BL42" s="173">
        <v>0</v>
      </c>
      <c r="BM42" s="161">
        <f>SQRT(BN42^2+BO42^2)*1000/(1.73*BN$12)</f>
        <v>0</v>
      </c>
      <c r="BN42" s="172">
        <v>0</v>
      </c>
      <c r="BO42" s="173">
        <v>0</v>
      </c>
      <c r="BP42" s="161">
        <f>SQRT(BQ42^2+BR42^2)*1000/(1.73*BQ$12)</f>
        <v>0</v>
      </c>
      <c r="BQ42" s="172">
        <v>0</v>
      </c>
      <c r="BR42" s="173">
        <v>0</v>
      </c>
      <c r="BS42" s="161">
        <f>SQRT(BT42^2+BU42^2)*1000/(1.73*BT$12)</f>
        <v>0</v>
      </c>
      <c r="BT42" s="172">
        <v>0</v>
      </c>
      <c r="BU42" s="173">
        <v>0</v>
      </c>
      <c r="BV42" s="161">
        <f>SQRT(BW42^2+BX42^2)*1000/(1.73*BW$12)</f>
        <v>0</v>
      </c>
      <c r="BW42" s="172">
        <v>0</v>
      </c>
      <c r="BX42" s="173">
        <v>0</v>
      </c>
      <c r="BY42" s="161">
        <f>SQRT(BZ42^2+CA42^2)*1000/(1.73*BZ$12)</f>
        <v>0</v>
      </c>
      <c r="BZ42" s="172">
        <v>0</v>
      </c>
      <c r="CA42" s="173">
        <v>0</v>
      </c>
    </row>
    <row r="43" spans="1:79" ht="13.8" thickBot="1">
      <c r="A43" s="132">
        <v>16</v>
      </c>
      <c r="B43" s="651" t="s">
        <v>128</v>
      </c>
      <c r="C43" s="200"/>
      <c r="D43" s="652"/>
      <c r="E43" s="653"/>
      <c r="F43" s="654"/>
      <c r="G43" s="655"/>
      <c r="H43" s="161">
        <f>SQRT(I43^2+J43^2)*1000/(1.73*I$18)</f>
        <v>6.6874942731364143E-2</v>
      </c>
      <c r="I43" s="172">
        <v>1.1999999999999999E-3</v>
      </c>
      <c r="J43" s="173">
        <v>0</v>
      </c>
      <c r="K43" s="161">
        <f>SQRT(L43^2+M43^2)*1000/(1.73*L$18)</f>
        <v>0</v>
      </c>
      <c r="L43" s="172">
        <v>0</v>
      </c>
      <c r="M43" s="173">
        <v>0</v>
      </c>
      <c r="N43" s="161">
        <f>SQRT(O43^2+P43^2)*1000/(1.73*O$18)</f>
        <v>0</v>
      </c>
      <c r="O43" s="172">
        <v>0</v>
      </c>
      <c r="P43" s="173">
        <v>0</v>
      </c>
      <c r="Q43" s="161">
        <f>SQRT(R43^2+S43^2)*1000/(1.73*R$18)</f>
        <v>0</v>
      </c>
      <c r="R43" s="172">
        <v>0</v>
      </c>
      <c r="S43" s="173">
        <v>0</v>
      </c>
      <c r="T43" s="161">
        <f>SQRT(U43^2+V43^2)*1000/(1.73*U$18)</f>
        <v>0</v>
      </c>
      <c r="U43" s="172">
        <v>0</v>
      </c>
      <c r="V43" s="173">
        <v>0</v>
      </c>
      <c r="W43" s="161">
        <f>SQRT(X43^2+Y43^2)*1000/(1.73*X$18)</f>
        <v>6.7301701215948251E-2</v>
      </c>
      <c r="X43" s="172">
        <v>1.1999999999999999E-3</v>
      </c>
      <c r="Y43" s="173">
        <v>0</v>
      </c>
      <c r="Z43" s="161">
        <f>SQRT(AA43^2+AB43^2)*1000/(1.73*AA$18)</f>
        <v>0</v>
      </c>
      <c r="AA43" s="172">
        <v>0</v>
      </c>
      <c r="AB43" s="173">
        <v>0</v>
      </c>
      <c r="AC43" s="161">
        <f>SQRT(AD43^2+AE43^2)*1000/(1.73*AD$18)</f>
        <v>0</v>
      </c>
      <c r="AD43" s="172">
        <v>0</v>
      </c>
      <c r="AE43" s="173">
        <v>0</v>
      </c>
      <c r="AF43" s="161">
        <f>SQRT(AG43^2+AH43^2)*1000/(1.73*AG$18)</f>
        <v>0</v>
      </c>
      <c r="AG43" s="172">
        <v>0</v>
      </c>
      <c r="AH43" s="173">
        <v>0</v>
      </c>
      <c r="AI43" s="161">
        <f>SQRT(AJ43^2+AK43^2)*1000/(1.73*AJ$18)</f>
        <v>0</v>
      </c>
      <c r="AJ43" s="172">
        <v>0</v>
      </c>
      <c r="AK43" s="173">
        <v>0</v>
      </c>
      <c r="AL43" s="161">
        <f>SQRT(AM43^2+AN43^2)*1000/(1.73*AM$18)</f>
        <v>6.7326916677952806E-2</v>
      </c>
      <c r="AM43" s="172">
        <v>1.1999999999999999E-3</v>
      </c>
      <c r="AN43" s="173">
        <v>0</v>
      </c>
      <c r="AO43" s="161">
        <f>SQRT(AP43^2+AQ43^2)*1000/(1.73*AP$18)</f>
        <v>0</v>
      </c>
      <c r="AP43" s="172">
        <v>0</v>
      </c>
      <c r="AQ43" s="173">
        <v>0</v>
      </c>
      <c r="AR43" s="161">
        <f>SQRT(AS43^2+AT43^2)*1000/(1.73*AS$18)</f>
        <v>0</v>
      </c>
      <c r="AS43" s="172">
        <v>0</v>
      </c>
      <c r="AT43" s="173">
        <v>0</v>
      </c>
      <c r="AU43" s="161">
        <f>SQRT(AV43^2+AW43^2)*1000/(1.73*AV$18)</f>
        <v>0</v>
      </c>
      <c r="AV43" s="172">
        <v>0</v>
      </c>
      <c r="AW43" s="173">
        <v>0</v>
      </c>
      <c r="AX43" s="161">
        <f>SQRT(AY43^2+AZ43^2)*1000/(1.73*AY$18)</f>
        <v>0</v>
      </c>
      <c r="AY43" s="172">
        <v>0</v>
      </c>
      <c r="AZ43" s="173">
        <v>0</v>
      </c>
      <c r="BA43" s="161">
        <f>SQRT(BB43^2+BC43^2)*1000/(1.73*BB$18)</f>
        <v>6.7485697460887187E-2</v>
      </c>
      <c r="BB43" s="172">
        <v>1.1999999999999999E-3</v>
      </c>
      <c r="BC43" s="173">
        <v>0</v>
      </c>
      <c r="BD43" s="161">
        <f>SQRT(BE43^2+BF43^2)*1000/(1.73*BE$18)</f>
        <v>0</v>
      </c>
      <c r="BE43" s="172">
        <v>0</v>
      </c>
      <c r="BF43" s="173">
        <v>0</v>
      </c>
      <c r="BG43" s="161">
        <f>SQRT(BH43^2+BI43^2)*1000/(1.73*BH$18)</f>
        <v>0</v>
      </c>
      <c r="BH43" s="172">
        <v>0</v>
      </c>
      <c r="BI43" s="173">
        <v>0</v>
      </c>
      <c r="BJ43" s="161">
        <f>SQRT(BK43^2+BL43^2)*1000/(1.73*BK$18)</f>
        <v>0</v>
      </c>
      <c r="BK43" s="172">
        <v>0</v>
      </c>
      <c r="BL43" s="173">
        <v>0</v>
      </c>
      <c r="BM43" s="161">
        <f>SQRT(BN43^2+BO43^2)*1000/(1.73*BN$18)</f>
        <v>6.7059267757614033E-2</v>
      </c>
      <c r="BN43" s="172">
        <v>1.1999999999999999E-3</v>
      </c>
      <c r="BO43" s="173">
        <v>0</v>
      </c>
      <c r="BP43" s="161">
        <f>SQRT(BQ43^2+BR43^2)*1000/(1.73*BQ$18)</f>
        <v>0</v>
      </c>
      <c r="BQ43" s="172">
        <v>0</v>
      </c>
      <c r="BR43" s="173">
        <v>0</v>
      </c>
      <c r="BS43" s="161">
        <f>SQRT(BT43^2+BU43^2)*1000/(1.73*BT$18)</f>
        <v>0</v>
      </c>
      <c r="BT43" s="172">
        <v>0</v>
      </c>
      <c r="BU43" s="173">
        <v>0</v>
      </c>
      <c r="BV43" s="161">
        <f>SQRT(BW43^2+BX43^2)*1000/(1.73*BW$18)</f>
        <v>0</v>
      </c>
      <c r="BW43" s="172">
        <v>0</v>
      </c>
      <c r="BX43" s="173">
        <v>0</v>
      </c>
      <c r="BY43" s="161">
        <f>SQRT(BZ43^2+CA43^2)*1000/(1.73*BZ$18)</f>
        <v>0</v>
      </c>
      <c r="BZ43" s="172">
        <v>0</v>
      </c>
      <c r="CA43" s="173">
        <v>0</v>
      </c>
    </row>
    <row r="44" spans="1:79">
      <c r="A44" s="187" t="s">
        <v>50</v>
      </c>
      <c r="B44" s="188"/>
      <c r="C44" s="189"/>
      <c r="D44" s="190"/>
      <c r="E44" s="191"/>
      <c r="F44" s="190"/>
      <c r="G44" s="192"/>
      <c r="H44" s="656">
        <f t="shared" ref="H44:AM44" si="54">H28+H29+H30+H31+H32+H33+H42+H34</f>
        <v>375.74327462492863</v>
      </c>
      <c r="I44" s="194">
        <f t="shared" si="54"/>
        <v>6.6479999999999997</v>
      </c>
      <c r="J44" s="195">
        <f t="shared" si="54"/>
        <v>0.72720000000000007</v>
      </c>
      <c r="K44" s="656">
        <f t="shared" si="54"/>
        <v>367.21929891746134</v>
      </c>
      <c r="L44" s="194">
        <f t="shared" si="54"/>
        <v>6.4939999999999998</v>
      </c>
      <c r="M44" s="195">
        <f t="shared" si="54"/>
        <v>0.73560000000000003</v>
      </c>
      <c r="N44" s="656">
        <f t="shared" si="54"/>
        <v>365.42725605429371</v>
      </c>
      <c r="O44" s="194">
        <f t="shared" si="54"/>
        <v>6.4607999999999999</v>
      </c>
      <c r="P44" s="195">
        <f t="shared" si="54"/>
        <v>0.72240000000000004</v>
      </c>
      <c r="Q44" s="656">
        <f t="shared" si="54"/>
        <v>378.10297479609358</v>
      </c>
      <c r="R44" s="194">
        <f t="shared" si="54"/>
        <v>6.6812000000000014</v>
      </c>
      <c r="S44" s="195">
        <f t="shared" si="54"/>
        <v>0.73320000000000007</v>
      </c>
      <c r="T44" s="656">
        <f t="shared" si="54"/>
        <v>428.70389656973214</v>
      </c>
      <c r="U44" s="194">
        <f t="shared" si="54"/>
        <v>7.5827999999999998</v>
      </c>
      <c r="V44" s="195">
        <f t="shared" si="54"/>
        <v>0.67679999999999996</v>
      </c>
      <c r="W44" s="656">
        <f t="shared" si="54"/>
        <v>486.9887102442537</v>
      </c>
      <c r="X44" s="194">
        <f t="shared" si="54"/>
        <v>8.5952000000000019</v>
      </c>
      <c r="Y44" s="195">
        <f t="shared" si="54"/>
        <v>0.71039999999999992</v>
      </c>
      <c r="Z44" s="656">
        <f t="shared" si="54"/>
        <v>506.37733174471816</v>
      </c>
      <c r="AA44" s="194">
        <f t="shared" si="54"/>
        <v>8.9108000000000001</v>
      </c>
      <c r="AB44" s="195">
        <f t="shared" si="54"/>
        <v>0.82679999999999998</v>
      </c>
      <c r="AC44" s="656">
        <f t="shared" si="54"/>
        <v>493.00543644455968</v>
      </c>
      <c r="AD44" s="194">
        <f t="shared" si="54"/>
        <v>8.6731999999999996</v>
      </c>
      <c r="AE44" s="195">
        <f t="shared" si="54"/>
        <v>0.69119999999999993</v>
      </c>
      <c r="AF44" s="656">
        <f t="shared" si="54"/>
        <v>510.18840869160135</v>
      </c>
      <c r="AG44" s="194">
        <f t="shared" si="54"/>
        <v>8.9611999999999998</v>
      </c>
      <c r="AH44" s="195">
        <f t="shared" si="54"/>
        <v>0.75600000000000001</v>
      </c>
      <c r="AI44" s="656">
        <f t="shared" si="54"/>
        <v>511.59358338779526</v>
      </c>
      <c r="AJ44" s="194">
        <f t="shared" si="54"/>
        <v>8.9768000000000008</v>
      </c>
      <c r="AK44" s="195">
        <f t="shared" si="54"/>
        <v>0.79319999999999991</v>
      </c>
      <c r="AL44" s="656">
        <f t="shared" si="54"/>
        <v>509.46227780847647</v>
      </c>
      <c r="AM44" s="194">
        <f t="shared" si="54"/>
        <v>8.9456000000000007</v>
      </c>
      <c r="AN44" s="195">
        <f t="shared" ref="AN44:BS44" si="55">AN28+AN29+AN30+AN31+AN32+AN33+AN42+AN34</f>
        <v>0.82439999999999991</v>
      </c>
      <c r="AO44" s="656">
        <f t="shared" si="55"/>
        <v>507.16155854380293</v>
      </c>
      <c r="AP44" s="194">
        <f t="shared" si="55"/>
        <v>8.8903999999999996</v>
      </c>
      <c r="AQ44" s="195">
        <f t="shared" si="55"/>
        <v>0.87839999999999996</v>
      </c>
      <c r="AR44" s="656">
        <f t="shared" si="55"/>
        <v>503.98628989293593</v>
      </c>
      <c r="AS44" s="194">
        <f t="shared" si="55"/>
        <v>8.84</v>
      </c>
      <c r="AT44" s="195">
        <f t="shared" si="55"/>
        <v>0.86840000000000006</v>
      </c>
      <c r="AU44" s="656">
        <f t="shared" si="55"/>
        <v>532.32202309116894</v>
      </c>
      <c r="AV44" s="194">
        <f t="shared" si="55"/>
        <v>9.3211999999999993</v>
      </c>
      <c r="AW44" s="195">
        <f t="shared" si="55"/>
        <v>0.9456</v>
      </c>
      <c r="AX44" s="656">
        <f t="shared" si="55"/>
        <v>574.80569787586842</v>
      </c>
      <c r="AY44" s="194">
        <f t="shared" si="55"/>
        <v>10.032400000000001</v>
      </c>
      <c r="AZ44" s="195">
        <f t="shared" si="55"/>
        <v>1.1663999999999999</v>
      </c>
      <c r="BA44" s="656">
        <f t="shared" si="55"/>
        <v>577.60635161174707</v>
      </c>
      <c r="BB44" s="194">
        <f t="shared" si="55"/>
        <v>10.093200000000001</v>
      </c>
      <c r="BC44" s="195">
        <f t="shared" si="55"/>
        <v>1.1520000000000001</v>
      </c>
      <c r="BD44" s="656">
        <f t="shared" si="55"/>
        <v>589.55237430016007</v>
      </c>
      <c r="BE44" s="194">
        <f t="shared" si="55"/>
        <v>10.3424</v>
      </c>
      <c r="BF44" s="195">
        <f t="shared" si="55"/>
        <v>1.0992</v>
      </c>
      <c r="BG44" s="656">
        <f t="shared" si="55"/>
        <v>599.48389227405187</v>
      </c>
      <c r="BH44" s="194">
        <f t="shared" si="55"/>
        <v>10.530000000000001</v>
      </c>
      <c r="BI44" s="195">
        <f t="shared" si="55"/>
        <v>1.0764</v>
      </c>
      <c r="BJ44" s="656">
        <f t="shared" si="55"/>
        <v>584.99606205222585</v>
      </c>
      <c r="BK44" s="194">
        <f t="shared" si="55"/>
        <v>10.330399999999999</v>
      </c>
      <c r="BL44" s="195">
        <f t="shared" si="55"/>
        <v>0.88800000000000001</v>
      </c>
      <c r="BM44" s="656">
        <f t="shared" si="55"/>
        <v>564.64044092882023</v>
      </c>
      <c r="BN44" s="194">
        <f t="shared" si="55"/>
        <v>9.991200000000001</v>
      </c>
      <c r="BO44" s="195">
        <f t="shared" si="55"/>
        <v>0.80640000000000001</v>
      </c>
      <c r="BP44" s="656">
        <f t="shared" si="55"/>
        <v>525.520995653765</v>
      </c>
      <c r="BQ44" s="194">
        <f t="shared" si="55"/>
        <v>9.2895999999999983</v>
      </c>
      <c r="BR44" s="195">
        <f t="shared" si="55"/>
        <v>0.73560000000000003</v>
      </c>
      <c r="BS44" s="656">
        <f t="shared" si="55"/>
        <v>482.46524164832482</v>
      </c>
      <c r="BT44" s="194">
        <f t="shared" ref="BT44:CA44" si="56">BT28+BT29+BT30+BT31+BT32+BT33+BT42+BT34</f>
        <v>8.5091999999999999</v>
      </c>
      <c r="BU44" s="195">
        <f t="shared" si="56"/>
        <v>0.77880000000000005</v>
      </c>
      <c r="BV44" s="656">
        <f t="shared" si="56"/>
        <v>438.10379045888811</v>
      </c>
      <c r="BW44" s="194">
        <f t="shared" si="56"/>
        <v>7.7351999999999999</v>
      </c>
      <c r="BX44" s="195">
        <f t="shared" si="56"/>
        <v>0.75600000000000001</v>
      </c>
      <c r="BY44" s="656">
        <f t="shared" si="56"/>
        <v>414.05179753003603</v>
      </c>
      <c r="BZ44" s="194">
        <f t="shared" si="56"/>
        <v>7.3136000000000001</v>
      </c>
      <c r="CA44" s="195">
        <f t="shared" si="56"/>
        <v>0.73079999999999989</v>
      </c>
    </row>
    <row r="45" spans="1:79" ht="13.8" thickBot="1">
      <c r="A45" s="198" t="s">
        <v>51</v>
      </c>
      <c r="B45" s="199"/>
      <c r="C45" s="200"/>
      <c r="D45" s="201"/>
      <c r="E45" s="202"/>
      <c r="F45" s="203"/>
      <c r="G45" s="204"/>
      <c r="H45" s="657">
        <f t="shared" ref="H45:AM45" si="57">H43+H41+H40+H39+H38+H37+H36+H35</f>
        <v>300.79800138401549</v>
      </c>
      <c r="I45" s="206">
        <f t="shared" si="57"/>
        <v>5.3231999999999999</v>
      </c>
      <c r="J45" s="207">
        <f t="shared" si="57"/>
        <v>0.51239999999999997</v>
      </c>
      <c r="K45" s="657">
        <f t="shared" si="57"/>
        <v>296.54434137235307</v>
      </c>
      <c r="L45" s="206">
        <f t="shared" si="57"/>
        <v>5.2463999999999995</v>
      </c>
      <c r="M45" s="207">
        <f t="shared" si="57"/>
        <v>0.50959999999999994</v>
      </c>
      <c r="N45" s="657">
        <f t="shared" si="57"/>
        <v>297.7860212535598</v>
      </c>
      <c r="O45" s="206">
        <f t="shared" si="57"/>
        <v>5.2671999999999999</v>
      </c>
      <c r="P45" s="207">
        <f t="shared" si="57"/>
        <v>0.50880000000000003</v>
      </c>
      <c r="Q45" s="657">
        <f t="shared" si="57"/>
        <v>304.97133287599877</v>
      </c>
      <c r="R45" s="206">
        <f t="shared" si="57"/>
        <v>5.3983999999999996</v>
      </c>
      <c r="S45" s="207">
        <f t="shared" si="57"/>
        <v>0.4824</v>
      </c>
      <c r="T45" s="657">
        <f t="shared" si="57"/>
        <v>342.36971040656272</v>
      </c>
      <c r="U45" s="206">
        <f t="shared" si="57"/>
        <v>6.0532000000000012</v>
      </c>
      <c r="V45" s="207">
        <f t="shared" si="57"/>
        <v>0.5172000000000001</v>
      </c>
      <c r="W45" s="657">
        <f t="shared" si="57"/>
        <v>391.10466837193178</v>
      </c>
      <c r="X45" s="206">
        <f t="shared" si="57"/>
        <v>6.9048000000000007</v>
      </c>
      <c r="Y45" s="207">
        <f t="shared" si="57"/>
        <v>0.60199999999999998</v>
      </c>
      <c r="Z45" s="657">
        <f t="shared" si="57"/>
        <v>402.75586745369924</v>
      </c>
      <c r="AA45" s="206">
        <f t="shared" si="57"/>
        <v>7.087600000000001</v>
      </c>
      <c r="AB45" s="207">
        <f t="shared" si="57"/>
        <v>0.71319999999999995</v>
      </c>
      <c r="AC45" s="657">
        <f t="shared" si="57"/>
        <v>397.13797371676486</v>
      </c>
      <c r="AD45" s="206">
        <f t="shared" si="57"/>
        <v>7.0148000000000001</v>
      </c>
      <c r="AE45" s="207">
        <f t="shared" si="57"/>
        <v>0.61280000000000001</v>
      </c>
      <c r="AF45" s="657">
        <f t="shared" si="57"/>
        <v>398.29552182969297</v>
      </c>
      <c r="AG45" s="206">
        <f t="shared" si="57"/>
        <v>7.0268000000000006</v>
      </c>
      <c r="AH45" s="207">
        <f t="shared" si="57"/>
        <v>0.63200000000000001</v>
      </c>
      <c r="AI45" s="657">
        <f t="shared" si="57"/>
        <v>395.11483239120201</v>
      </c>
      <c r="AJ45" s="206">
        <f t="shared" si="57"/>
        <v>6.9648000000000003</v>
      </c>
      <c r="AK45" s="207">
        <f t="shared" si="57"/>
        <v>0.63</v>
      </c>
      <c r="AL45" s="657">
        <f t="shared" si="57"/>
        <v>399.49245168224286</v>
      </c>
      <c r="AM45" s="206">
        <f t="shared" si="57"/>
        <v>7.0544000000000002</v>
      </c>
      <c r="AN45" s="207">
        <f t="shared" ref="AN45:BS45" si="58">AN43+AN41+AN40+AN39+AN38+AN37+AN36+AN35</f>
        <v>0.63680000000000003</v>
      </c>
      <c r="AO45" s="657">
        <f t="shared" si="58"/>
        <v>394.84644333889048</v>
      </c>
      <c r="AP45" s="206">
        <f t="shared" si="58"/>
        <v>6.9695999999999989</v>
      </c>
      <c r="AQ45" s="207">
        <f t="shared" si="58"/>
        <v>0.68679999999999997</v>
      </c>
      <c r="AR45" s="657">
        <f t="shared" si="58"/>
        <v>392.75082090491071</v>
      </c>
      <c r="AS45" s="206">
        <f t="shared" si="58"/>
        <v>6.9335999999999993</v>
      </c>
      <c r="AT45" s="207">
        <f t="shared" si="58"/>
        <v>0.66239999999999999</v>
      </c>
      <c r="AU45" s="657">
        <f t="shared" si="58"/>
        <v>407.08753655945878</v>
      </c>
      <c r="AV45" s="206">
        <f t="shared" si="58"/>
        <v>7.184400000000001</v>
      </c>
      <c r="AW45" s="207">
        <f t="shared" si="58"/>
        <v>0.67879999999999996</v>
      </c>
      <c r="AX45" s="657">
        <f t="shared" si="58"/>
        <v>436.58318394175211</v>
      </c>
      <c r="AY45" s="206">
        <f t="shared" si="58"/>
        <v>7.676800000000001</v>
      </c>
      <c r="AZ45" s="207">
        <f t="shared" si="58"/>
        <v>0.83639999999999981</v>
      </c>
      <c r="BA45" s="657">
        <f t="shared" si="58"/>
        <v>442.69506552585295</v>
      </c>
      <c r="BB45" s="206">
        <f t="shared" si="58"/>
        <v>7.7968000000000002</v>
      </c>
      <c r="BC45" s="207">
        <f t="shared" si="58"/>
        <v>0.79120000000000001</v>
      </c>
      <c r="BD45" s="657">
        <f t="shared" si="58"/>
        <v>449.84686869773407</v>
      </c>
      <c r="BE45" s="206">
        <f t="shared" si="58"/>
        <v>7.9459999999999997</v>
      </c>
      <c r="BF45" s="207">
        <f t="shared" si="58"/>
        <v>0.72760000000000002</v>
      </c>
      <c r="BG45" s="657">
        <f t="shared" si="58"/>
        <v>450.29068270657069</v>
      </c>
      <c r="BH45" s="206">
        <f t="shared" si="58"/>
        <v>7.9708000000000014</v>
      </c>
      <c r="BI45" s="207">
        <f t="shared" si="58"/>
        <v>0.65800000000000003</v>
      </c>
      <c r="BJ45" s="657">
        <f t="shared" si="58"/>
        <v>440.68423552646698</v>
      </c>
      <c r="BK45" s="206">
        <f t="shared" si="58"/>
        <v>7.8228</v>
      </c>
      <c r="BL45" s="207">
        <f t="shared" si="58"/>
        <v>0.60759999999999992</v>
      </c>
      <c r="BM45" s="657">
        <f t="shared" si="58"/>
        <v>423.6952362218226</v>
      </c>
      <c r="BN45" s="206">
        <f t="shared" si="58"/>
        <v>7.5224000000000002</v>
      </c>
      <c r="BO45" s="207">
        <f t="shared" si="58"/>
        <v>0.56920000000000004</v>
      </c>
      <c r="BP45" s="657">
        <f t="shared" si="58"/>
        <v>392.90182280120234</v>
      </c>
      <c r="BQ45" s="206">
        <f t="shared" si="58"/>
        <v>6.9751999999999992</v>
      </c>
      <c r="BR45" s="207">
        <f t="shared" si="58"/>
        <v>0.48400000000000004</v>
      </c>
      <c r="BS45" s="657">
        <f t="shared" si="58"/>
        <v>362.34763384254921</v>
      </c>
      <c r="BT45" s="206">
        <f t="shared" ref="BT45:CA45" si="59">BT43+BT41+BT40+BT39+BT38+BT37+BT36+BT35</f>
        <v>6.4223999999999997</v>
      </c>
      <c r="BU45" s="207">
        <f t="shared" si="59"/>
        <v>0.47439999999999999</v>
      </c>
      <c r="BV45" s="657">
        <f t="shared" si="59"/>
        <v>336.94959254244378</v>
      </c>
      <c r="BW45" s="206">
        <f t="shared" si="59"/>
        <v>5.9740000000000002</v>
      </c>
      <c r="BX45" s="207">
        <f t="shared" si="59"/>
        <v>0.46</v>
      </c>
      <c r="BY45" s="657">
        <f t="shared" si="59"/>
        <v>317.68234306475375</v>
      </c>
      <c r="BZ45" s="206">
        <f t="shared" si="59"/>
        <v>5.6323999999999996</v>
      </c>
      <c r="CA45" s="207">
        <f t="shared" si="59"/>
        <v>0.4496</v>
      </c>
    </row>
    <row r="46" spans="1:79" ht="13.8" thickBot="1">
      <c r="A46" s="208" t="s">
        <v>52</v>
      </c>
      <c r="B46" s="98"/>
      <c r="C46" s="209"/>
      <c r="D46" s="210"/>
      <c r="E46" s="211"/>
      <c r="F46" s="210"/>
      <c r="G46" s="211"/>
      <c r="H46" s="658">
        <f t="shared" ref="H46:AM46" si="60">H44+H45</f>
        <v>676.54127600894412</v>
      </c>
      <c r="I46" s="214">
        <f t="shared" si="60"/>
        <v>11.9712</v>
      </c>
      <c r="J46" s="215">
        <f t="shared" si="60"/>
        <v>1.2396</v>
      </c>
      <c r="K46" s="658">
        <f t="shared" si="60"/>
        <v>663.76364028981448</v>
      </c>
      <c r="L46" s="214">
        <f t="shared" si="60"/>
        <v>11.740399999999999</v>
      </c>
      <c r="M46" s="215">
        <f t="shared" si="60"/>
        <v>1.2452000000000001</v>
      </c>
      <c r="N46" s="658">
        <f t="shared" si="60"/>
        <v>663.21327730785356</v>
      </c>
      <c r="O46" s="214">
        <f t="shared" si="60"/>
        <v>11.728</v>
      </c>
      <c r="P46" s="215">
        <f t="shared" si="60"/>
        <v>1.2312000000000001</v>
      </c>
      <c r="Q46" s="658">
        <f t="shared" si="60"/>
        <v>683.07430767209235</v>
      </c>
      <c r="R46" s="214">
        <f t="shared" si="60"/>
        <v>12.079600000000001</v>
      </c>
      <c r="S46" s="215">
        <f t="shared" si="60"/>
        <v>1.2156</v>
      </c>
      <c r="T46" s="658">
        <f t="shared" si="60"/>
        <v>771.07360697629485</v>
      </c>
      <c r="U46" s="214">
        <f t="shared" si="60"/>
        <v>13.636000000000001</v>
      </c>
      <c r="V46" s="215">
        <f t="shared" si="60"/>
        <v>1.194</v>
      </c>
      <c r="W46" s="658">
        <f t="shared" si="60"/>
        <v>878.09337861618542</v>
      </c>
      <c r="X46" s="214">
        <f t="shared" si="60"/>
        <v>15.500000000000004</v>
      </c>
      <c r="Y46" s="215">
        <f t="shared" si="60"/>
        <v>1.3123999999999998</v>
      </c>
      <c r="Z46" s="658">
        <f t="shared" si="60"/>
        <v>909.1331991984174</v>
      </c>
      <c r="AA46" s="214">
        <f t="shared" si="60"/>
        <v>15.9984</v>
      </c>
      <c r="AB46" s="215">
        <f t="shared" si="60"/>
        <v>1.54</v>
      </c>
      <c r="AC46" s="658">
        <f t="shared" si="60"/>
        <v>890.14341016132448</v>
      </c>
      <c r="AD46" s="214">
        <f t="shared" si="60"/>
        <v>15.687999999999999</v>
      </c>
      <c r="AE46" s="215">
        <f t="shared" si="60"/>
        <v>1.3039999999999998</v>
      </c>
      <c r="AF46" s="658">
        <f t="shared" si="60"/>
        <v>908.48393052129427</v>
      </c>
      <c r="AG46" s="214">
        <f t="shared" si="60"/>
        <v>15.988</v>
      </c>
      <c r="AH46" s="215">
        <f t="shared" si="60"/>
        <v>1.3879999999999999</v>
      </c>
      <c r="AI46" s="658">
        <f t="shared" si="60"/>
        <v>906.70841577899728</v>
      </c>
      <c r="AJ46" s="214">
        <f t="shared" si="60"/>
        <v>15.941600000000001</v>
      </c>
      <c r="AK46" s="215">
        <f t="shared" si="60"/>
        <v>1.4232</v>
      </c>
      <c r="AL46" s="658">
        <f t="shared" si="60"/>
        <v>908.95472949071927</v>
      </c>
      <c r="AM46" s="214">
        <f t="shared" si="60"/>
        <v>16</v>
      </c>
      <c r="AN46" s="215">
        <f t="shared" ref="AN46:BS46" si="61">AN44+AN45</f>
        <v>1.4611999999999998</v>
      </c>
      <c r="AO46" s="658">
        <f t="shared" si="61"/>
        <v>902.00800188269341</v>
      </c>
      <c r="AP46" s="214">
        <f t="shared" si="61"/>
        <v>15.86</v>
      </c>
      <c r="AQ46" s="215">
        <f t="shared" si="61"/>
        <v>1.5651999999999999</v>
      </c>
      <c r="AR46" s="658">
        <f t="shared" si="61"/>
        <v>896.73711079784664</v>
      </c>
      <c r="AS46" s="214">
        <f t="shared" si="61"/>
        <v>15.773599999999998</v>
      </c>
      <c r="AT46" s="215">
        <f t="shared" si="61"/>
        <v>1.5308000000000002</v>
      </c>
      <c r="AU46" s="658">
        <f t="shared" si="61"/>
        <v>939.40955965062767</v>
      </c>
      <c r="AV46" s="214">
        <f t="shared" si="61"/>
        <v>16.505600000000001</v>
      </c>
      <c r="AW46" s="215">
        <f t="shared" si="61"/>
        <v>1.6244000000000001</v>
      </c>
      <c r="AX46" s="658">
        <f t="shared" si="61"/>
        <v>1011.3888818176206</v>
      </c>
      <c r="AY46" s="214">
        <f t="shared" si="61"/>
        <v>17.709200000000003</v>
      </c>
      <c r="AZ46" s="215">
        <f t="shared" si="61"/>
        <v>2.0027999999999997</v>
      </c>
      <c r="BA46" s="658">
        <f t="shared" si="61"/>
        <v>1020.3014171376001</v>
      </c>
      <c r="BB46" s="214">
        <f t="shared" si="61"/>
        <v>17.89</v>
      </c>
      <c r="BC46" s="215">
        <f t="shared" si="61"/>
        <v>1.9432</v>
      </c>
      <c r="BD46" s="658">
        <f t="shared" si="61"/>
        <v>1039.3992429978941</v>
      </c>
      <c r="BE46" s="214">
        <f t="shared" si="61"/>
        <v>18.288399999999999</v>
      </c>
      <c r="BF46" s="215">
        <f t="shared" si="61"/>
        <v>1.8268</v>
      </c>
      <c r="BG46" s="658">
        <f t="shared" si="61"/>
        <v>1049.7745749806227</v>
      </c>
      <c r="BH46" s="214">
        <f t="shared" si="61"/>
        <v>18.500800000000002</v>
      </c>
      <c r="BI46" s="215">
        <f t="shared" si="61"/>
        <v>1.7343999999999999</v>
      </c>
      <c r="BJ46" s="658">
        <f t="shared" si="61"/>
        <v>1025.6802975786927</v>
      </c>
      <c r="BK46" s="214">
        <f t="shared" si="61"/>
        <v>18.153199999999998</v>
      </c>
      <c r="BL46" s="215">
        <f t="shared" si="61"/>
        <v>1.4956</v>
      </c>
      <c r="BM46" s="658">
        <f t="shared" si="61"/>
        <v>988.33567715064282</v>
      </c>
      <c r="BN46" s="214">
        <f t="shared" si="61"/>
        <v>17.5136</v>
      </c>
      <c r="BO46" s="215">
        <f t="shared" si="61"/>
        <v>1.3755999999999999</v>
      </c>
      <c r="BP46" s="658">
        <f t="shared" si="61"/>
        <v>918.42281845496734</v>
      </c>
      <c r="BQ46" s="214">
        <f t="shared" si="61"/>
        <v>16.264799999999997</v>
      </c>
      <c r="BR46" s="215">
        <f t="shared" si="61"/>
        <v>1.2196</v>
      </c>
      <c r="BS46" s="658">
        <f t="shared" si="61"/>
        <v>844.81287549087403</v>
      </c>
      <c r="BT46" s="214">
        <f t="shared" ref="BT46:CA46" si="62">BT44+BT45</f>
        <v>14.9316</v>
      </c>
      <c r="BU46" s="215">
        <f t="shared" si="62"/>
        <v>1.2532000000000001</v>
      </c>
      <c r="BV46" s="658">
        <f t="shared" si="62"/>
        <v>775.05338300133189</v>
      </c>
      <c r="BW46" s="214">
        <f t="shared" si="62"/>
        <v>13.709199999999999</v>
      </c>
      <c r="BX46" s="215">
        <f t="shared" si="62"/>
        <v>1.216</v>
      </c>
      <c r="BY46" s="658">
        <f t="shared" si="62"/>
        <v>731.73414059478978</v>
      </c>
      <c r="BZ46" s="214">
        <f t="shared" si="62"/>
        <v>12.946</v>
      </c>
      <c r="CA46" s="215">
        <f t="shared" si="62"/>
        <v>1.1803999999999999</v>
      </c>
    </row>
    <row r="47" spans="1:79">
      <c r="A47" s="216"/>
      <c r="B47" s="80"/>
      <c r="C47" s="217"/>
      <c r="D47" s="218"/>
      <c r="E47" s="219"/>
      <c r="F47" s="218"/>
      <c r="G47" s="219"/>
      <c r="H47" s="220"/>
      <c r="I47" s="218"/>
      <c r="J47" s="218"/>
      <c r="K47" s="220"/>
      <c r="L47" s="218"/>
      <c r="M47" s="218"/>
      <c r="N47" s="220"/>
      <c r="O47" s="218"/>
      <c r="P47" s="218"/>
      <c r="Q47" s="220"/>
      <c r="R47" s="218"/>
      <c r="S47" s="218"/>
      <c r="T47" s="220"/>
      <c r="U47" s="218"/>
      <c r="V47" s="218"/>
      <c r="W47" s="220"/>
      <c r="X47" s="218"/>
      <c r="Y47" s="218"/>
      <c r="Z47" s="220"/>
      <c r="AA47" s="218"/>
      <c r="AB47" s="218"/>
      <c r="AC47" s="220"/>
      <c r="AD47" s="218"/>
      <c r="AE47" s="218"/>
      <c r="AF47" s="220"/>
      <c r="AG47" s="218"/>
      <c r="AH47" s="218"/>
      <c r="AI47" s="220"/>
      <c r="AJ47" s="218"/>
      <c r="AK47" s="218"/>
      <c r="AL47" s="220"/>
      <c r="AM47" s="218"/>
      <c r="AN47" s="218"/>
      <c r="AO47" s="220"/>
      <c r="AP47" s="218"/>
      <c r="AQ47" s="218"/>
      <c r="AR47" s="220"/>
      <c r="AS47" s="218"/>
      <c r="AT47" s="218"/>
      <c r="AU47" s="220"/>
      <c r="AV47" s="218"/>
      <c r="AW47" s="218"/>
      <c r="AX47" s="220"/>
      <c r="AY47" s="218"/>
      <c r="AZ47" s="218"/>
      <c r="BA47" s="220"/>
      <c r="BB47" s="218"/>
      <c r="BC47" s="218"/>
      <c r="BD47" s="220"/>
      <c r="BE47" s="218"/>
      <c r="BF47" s="218"/>
      <c r="BG47" s="220"/>
      <c r="BH47" s="218"/>
      <c r="BI47" s="218"/>
      <c r="BJ47" s="220"/>
      <c r="BK47" s="218"/>
      <c r="BL47" s="218"/>
      <c r="BM47" s="220"/>
      <c r="BN47" s="218"/>
      <c r="BO47" s="218"/>
      <c r="BP47" s="220"/>
      <c r="BQ47" s="218"/>
      <c r="BR47" s="218"/>
      <c r="BS47" s="220"/>
      <c r="BT47" s="218"/>
      <c r="BU47" s="218"/>
      <c r="BV47" s="220"/>
      <c r="BW47" s="218"/>
      <c r="BX47" s="218"/>
      <c r="BY47" s="220"/>
      <c r="BZ47" s="218"/>
      <c r="CA47" s="218"/>
    </row>
    <row r="48" spans="1:79" ht="13.8" thickBot="1">
      <c r="A48" s="130"/>
      <c r="B48" s="8"/>
      <c r="C48" s="8"/>
      <c r="D48" s="8"/>
      <c r="E48" s="221"/>
      <c r="F48" s="8"/>
      <c r="G48" s="222"/>
      <c r="H48" s="223" t="s">
        <v>53</v>
      </c>
      <c r="I48" s="224"/>
      <c r="J48" s="148"/>
      <c r="K48" s="225"/>
      <c r="L48" s="226"/>
      <c r="M48" s="226"/>
      <c r="N48" s="225"/>
      <c r="O48" s="226"/>
      <c r="P48" s="226"/>
      <c r="Q48" s="225"/>
      <c r="R48" s="226"/>
      <c r="S48" s="226"/>
      <c r="T48" s="225"/>
      <c r="U48" s="226"/>
      <c r="V48" s="226"/>
      <c r="W48" s="225"/>
      <c r="X48" s="226"/>
      <c r="Y48" s="226"/>
      <c r="Z48" s="225"/>
      <c r="AA48" s="226"/>
      <c r="AB48" s="226"/>
      <c r="AC48" s="225"/>
      <c r="AD48" s="226"/>
      <c r="AE48" s="226"/>
      <c r="AF48" s="225"/>
      <c r="AG48" s="226"/>
      <c r="AH48" s="226"/>
      <c r="AI48" s="225"/>
      <c r="AJ48" s="226"/>
      <c r="AK48" s="226"/>
      <c r="AL48" s="225"/>
      <c r="AM48" s="226"/>
      <c r="AN48" s="226"/>
      <c r="AO48" s="225"/>
      <c r="AP48" s="226"/>
      <c r="AQ48" s="226"/>
      <c r="AR48" s="225"/>
      <c r="AS48" s="226"/>
      <c r="AT48" s="226"/>
      <c r="AU48" s="225"/>
      <c r="AV48" s="226"/>
      <c r="AW48" s="226"/>
      <c r="AX48" s="225"/>
      <c r="AY48" s="226"/>
      <c r="AZ48" s="226"/>
      <c r="BA48" s="225"/>
      <c r="BB48" s="226"/>
      <c r="BC48" s="226"/>
      <c r="BD48" s="225"/>
      <c r="BE48" s="226"/>
      <c r="BF48" s="226"/>
      <c r="BG48" s="225"/>
      <c r="BH48" s="226"/>
      <c r="BI48" s="226"/>
      <c r="BJ48" s="225"/>
      <c r="BK48" s="226"/>
      <c r="BL48" s="226"/>
      <c r="BM48" s="225"/>
      <c r="BN48" s="226"/>
      <c r="BO48" s="226"/>
      <c r="BP48" s="225"/>
      <c r="BQ48" s="226"/>
      <c r="BR48" s="226"/>
      <c r="BS48" s="225"/>
      <c r="BT48" s="226"/>
      <c r="BU48" s="226"/>
      <c r="BV48" s="225"/>
      <c r="BW48" s="226"/>
      <c r="BX48" s="226"/>
      <c r="BY48" s="225"/>
      <c r="BZ48" s="226"/>
      <c r="CA48" s="226"/>
    </row>
    <row r="49" spans="1:81" ht="15" customHeight="1">
      <c r="A49" s="227"/>
      <c r="B49" s="228" t="s">
        <v>54</v>
      </c>
      <c r="C49" s="188"/>
      <c r="D49" s="229" t="s">
        <v>55</v>
      </c>
      <c r="E49" s="188"/>
      <c r="F49" s="188"/>
      <c r="G49" s="126"/>
      <c r="H49" s="230">
        <f>$C$51/1000</f>
        <v>2.7300000000000001E-2</v>
      </c>
      <c r="I49" s="231" t="s">
        <v>56</v>
      </c>
      <c r="J49" s="232">
        <f>$G$51/1000</f>
        <v>0.13750000000000001</v>
      </c>
      <c r="K49" s="230">
        <f>$C$51/1000</f>
        <v>2.7300000000000001E-2</v>
      </c>
      <c r="L49" s="231" t="s">
        <v>56</v>
      </c>
      <c r="M49" s="232">
        <f>$G$51/1000</f>
        <v>0.13750000000000001</v>
      </c>
      <c r="N49" s="230">
        <f>$C$51/1000</f>
        <v>2.7300000000000001E-2</v>
      </c>
      <c r="O49" s="231" t="s">
        <v>56</v>
      </c>
      <c r="P49" s="232">
        <f>$G$51/1000</f>
        <v>0.13750000000000001</v>
      </c>
      <c r="Q49" s="230">
        <f>$C$51/1000</f>
        <v>2.7300000000000001E-2</v>
      </c>
      <c r="R49" s="231" t="s">
        <v>56</v>
      </c>
      <c r="S49" s="232">
        <f>$G$51/1000</f>
        <v>0.13750000000000001</v>
      </c>
      <c r="T49" s="230">
        <f>$C$51/1000</f>
        <v>2.7300000000000001E-2</v>
      </c>
      <c r="U49" s="231" t="s">
        <v>56</v>
      </c>
      <c r="V49" s="232">
        <f>$G$51/1000</f>
        <v>0.13750000000000001</v>
      </c>
      <c r="W49" s="230">
        <f>$C$51/1000</f>
        <v>2.7300000000000001E-2</v>
      </c>
      <c r="X49" s="231" t="s">
        <v>56</v>
      </c>
      <c r="Y49" s="232">
        <f>$G$51/1000</f>
        <v>0.13750000000000001</v>
      </c>
      <c r="Z49" s="230">
        <f>$C$51/1000</f>
        <v>2.7300000000000001E-2</v>
      </c>
      <c r="AA49" s="231" t="s">
        <v>56</v>
      </c>
      <c r="AB49" s="232">
        <f>$G$51/1000</f>
        <v>0.13750000000000001</v>
      </c>
      <c r="AC49" s="230">
        <f>$C$51/1000</f>
        <v>2.7300000000000001E-2</v>
      </c>
      <c r="AD49" s="231" t="s">
        <v>56</v>
      </c>
      <c r="AE49" s="232">
        <f>$G$51/1000</f>
        <v>0.13750000000000001</v>
      </c>
      <c r="AF49" s="230">
        <f>$C$51/1000</f>
        <v>2.7300000000000001E-2</v>
      </c>
      <c r="AG49" s="231" t="s">
        <v>56</v>
      </c>
      <c r="AH49" s="232">
        <f>$G$51/1000</f>
        <v>0.13750000000000001</v>
      </c>
      <c r="AI49" s="230">
        <f>$C$51/1000</f>
        <v>2.7300000000000001E-2</v>
      </c>
      <c r="AJ49" s="231" t="s">
        <v>56</v>
      </c>
      <c r="AK49" s="232">
        <f>$G$51/1000</f>
        <v>0.13750000000000001</v>
      </c>
      <c r="AL49" s="230">
        <f>$C$51/1000</f>
        <v>2.7300000000000001E-2</v>
      </c>
      <c r="AM49" s="231" t="s">
        <v>56</v>
      </c>
      <c r="AN49" s="232">
        <f>$G$51/1000</f>
        <v>0.13750000000000001</v>
      </c>
      <c r="AO49" s="230">
        <f>$C$51/1000</f>
        <v>2.7300000000000001E-2</v>
      </c>
      <c r="AP49" s="231" t="s">
        <v>56</v>
      </c>
      <c r="AQ49" s="232">
        <f>$G$51/1000</f>
        <v>0.13750000000000001</v>
      </c>
      <c r="AR49" s="230">
        <f>$C$51/1000</f>
        <v>2.7300000000000001E-2</v>
      </c>
      <c r="AS49" s="231" t="s">
        <v>56</v>
      </c>
      <c r="AT49" s="232">
        <f>$G$51/1000</f>
        <v>0.13750000000000001</v>
      </c>
      <c r="AU49" s="230">
        <f>$C$51/1000</f>
        <v>2.7300000000000001E-2</v>
      </c>
      <c r="AV49" s="231" t="s">
        <v>56</v>
      </c>
      <c r="AW49" s="232">
        <f>$G$51/1000</f>
        <v>0.13750000000000001</v>
      </c>
      <c r="AX49" s="230">
        <f>$C$51/1000</f>
        <v>2.7300000000000001E-2</v>
      </c>
      <c r="AY49" s="231" t="s">
        <v>56</v>
      </c>
      <c r="AZ49" s="232">
        <f>$G$51/1000</f>
        <v>0.13750000000000001</v>
      </c>
      <c r="BA49" s="230">
        <f>$C$51/1000</f>
        <v>2.7300000000000001E-2</v>
      </c>
      <c r="BB49" s="231" t="s">
        <v>56</v>
      </c>
      <c r="BC49" s="232">
        <f>$G$51/1000</f>
        <v>0.13750000000000001</v>
      </c>
      <c r="BD49" s="230">
        <f>$C$51/1000</f>
        <v>2.7300000000000001E-2</v>
      </c>
      <c r="BE49" s="231" t="s">
        <v>56</v>
      </c>
      <c r="BF49" s="232">
        <f>$G$51/1000</f>
        <v>0.13750000000000001</v>
      </c>
      <c r="BG49" s="230">
        <f>$C$51/1000</f>
        <v>2.7300000000000001E-2</v>
      </c>
      <c r="BH49" s="231" t="s">
        <v>56</v>
      </c>
      <c r="BI49" s="232">
        <f>$G$51/1000</f>
        <v>0.13750000000000001</v>
      </c>
      <c r="BJ49" s="230">
        <f>$C$51/1000</f>
        <v>2.7300000000000001E-2</v>
      </c>
      <c r="BK49" s="231" t="s">
        <v>56</v>
      </c>
      <c r="BL49" s="232">
        <f>$G$51/1000</f>
        <v>0.13750000000000001</v>
      </c>
      <c r="BM49" s="230">
        <f>$C$51/1000</f>
        <v>2.7300000000000001E-2</v>
      </c>
      <c r="BN49" s="231" t="s">
        <v>56</v>
      </c>
      <c r="BO49" s="232">
        <f>$G$51/1000</f>
        <v>0.13750000000000001</v>
      </c>
      <c r="BP49" s="230">
        <f>$C$51/1000</f>
        <v>2.7300000000000001E-2</v>
      </c>
      <c r="BQ49" s="231" t="s">
        <v>56</v>
      </c>
      <c r="BR49" s="232">
        <f>$G$51/1000</f>
        <v>0.13750000000000001</v>
      </c>
      <c r="BS49" s="230">
        <f>$C$51/1000</f>
        <v>2.7300000000000001E-2</v>
      </c>
      <c r="BT49" s="231" t="s">
        <v>56</v>
      </c>
      <c r="BU49" s="232">
        <f>$G$51/1000</f>
        <v>0.13750000000000001</v>
      </c>
      <c r="BV49" s="230">
        <f>$C$51/1000</f>
        <v>2.7300000000000001E-2</v>
      </c>
      <c r="BW49" s="231" t="s">
        <v>56</v>
      </c>
      <c r="BX49" s="232">
        <f>$G$51/1000</f>
        <v>0.13750000000000001</v>
      </c>
      <c r="BY49" s="230">
        <f>$C$51/1000</f>
        <v>2.7300000000000001E-2</v>
      </c>
      <c r="BZ49" s="231" t="s">
        <v>56</v>
      </c>
      <c r="CA49" s="232">
        <f>$G$51/1000</f>
        <v>0.13750000000000001</v>
      </c>
    </row>
    <row r="50" spans="1:81" ht="15.75" customHeight="1" thickBot="1">
      <c r="A50" s="233" t="s">
        <v>20</v>
      </c>
      <c r="B50" s="234" t="s">
        <v>57</v>
      </c>
      <c r="C50" s="235"/>
      <c r="D50" s="235" t="s">
        <v>58</v>
      </c>
      <c r="E50" s="236"/>
      <c r="F50" s="237"/>
      <c r="G50" s="63"/>
      <c r="H50" s="238">
        <f>((I9^2+J9^2)*$G$52/1000)/$C$10^2</f>
        <v>4.9576745555999988E-3</v>
      </c>
      <c r="I50" s="239" t="s">
        <v>56</v>
      </c>
      <c r="J50" s="240">
        <f>((I9^2+J9^2)*$S$52)/(100*$C$10)</f>
        <v>0.13236683399999999</v>
      </c>
      <c r="K50" s="238">
        <f>((L9^2+M9^2)*$G$52/1000)/$C$10^2</f>
        <v>4.7285452749599999E-3</v>
      </c>
      <c r="L50" s="239" t="s">
        <v>56</v>
      </c>
      <c r="M50" s="240">
        <f>((L9^2+M9^2)*$S$52)/(100*$C$10)</f>
        <v>0.1262492244</v>
      </c>
      <c r="N50" s="238">
        <f>((O9^2+P9^2)*$G$52/1000)/$C$10^2</f>
        <v>4.6849913547839994E-3</v>
      </c>
      <c r="O50" s="239" t="s">
        <v>56</v>
      </c>
      <c r="P50" s="240">
        <f>((O9^2+P9^2)*$S$52)/(100*$C$10)</f>
        <v>0.12508636175999999</v>
      </c>
      <c r="Q50" s="238">
        <f>((R9^2+S9^2)*$G$52/1000)/$C$10^2</f>
        <v>5.008880419920001E-3</v>
      </c>
      <c r="R50" s="239" t="s">
        <v>56</v>
      </c>
      <c r="S50" s="240">
        <f>((R9^2+S9^2)*$S$52)/(100*$C$10)</f>
        <v>0.13373399880000003</v>
      </c>
      <c r="T50" s="238">
        <f>((U9^2+V9^2)*$G$52/1000)/$C$10^2</f>
        <v>6.4319085511200013E-3</v>
      </c>
      <c r="U50" s="239" t="s">
        <v>56</v>
      </c>
      <c r="V50" s="240">
        <f>((U9^2+V9^2)*$S$52)/(100*$C$10)</f>
        <v>0.17172796680000005</v>
      </c>
      <c r="W50" s="238">
        <f>((X9^2+Y9^2)*$G$52/1000)/$C$10^2</f>
        <v>8.2597104588960028E-3</v>
      </c>
      <c r="X50" s="239" t="s">
        <v>56</v>
      </c>
      <c r="Y50" s="240">
        <f>((X9^2+Y9^2)*$S$52)/(100*$C$10)</f>
        <v>0.22052914344000005</v>
      </c>
      <c r="Z50" s="238">
        <f>((AA9^2+AB9^2)*$G$52/1000)/$C$10^2</f>
        <v>8.8804338929280007E-3</v>
      </c>
      <c r="AA50" s="239" t="s">
        <v>56</v>
      </c>
      <c r="AB50" s="240">
        <f>((AA9^2+AB9^2)*$S$52)/(100*$C$10)</f>
        <v>0.23710207392000002</v>
      </c>
      <c r="AC50" s="238">
        <f>((AD9^2+AE9^2)*$G$52/1000)/$C$10^2</f>
        <v>8.4174378911999991E-3</v>
      </c>
      <c r="AD50" s="239" t="s">
        <v>56</v>
      </c>
      <c r="AE50" s="240">
        <f>((AD9^2+AE9^2)*$S$52)/(100*$C$10)</f>
        <v>0.224740368</v>
      </c>
      <c r="AF50" s="238">
        <f>((AG9^2+AH9^2)*$G$52/1000)/$C$10^2</f>
        <v>8.9953707036960016E-3</v>
      </c>
      <c r="AG50" s="239" t="s">
        <v>56</v>
      </c>
      <c r="AH50" s="240">
        <f>((AG9^2+AH9^2)*$S$52)/(100*$C$10)</f>
        <v>0.24017081544000002</v>
      </c>
      <c r="AI50" s="238">
        <f>((AJ9^2+AK9^2)*$G$52/1000)/$C$10^2</f>
        <v>9.0251892394560031E-3</v>
      </c>
      <c r="AJ50" s="239" t="s">
        <v>56</v>
      </c>
      <c r="AK50" s="240">
        <f>((AJ9^2+AK9^2)*$S$52)/(100*$C$10)</f>
        <v>0.24096695184000005</v>
      </c>
      <c r="AL50" s="238">
        <f>((AM9^2+AN9^2)*$G$52/1000)/$C$10^2</f>
        <v>8.9590267128960011E-3</v>
      </c>
      <c r="AM50" s="239" t="s">
        <v>56</v>
      </c>
      <c r="AN50" s="240">
        <f>((AM9^2+AN9^2)*$S$52)/(100*$C$10)</f>
        <v>0.23920045343999999</v>
      </c>
      <c r="AO50" s="238">
        <f>((AP9^2+AQ9^2)*$G$52/1000)/$C$10^2</f>
        <v>8.8625896669439971E-3</v>
      </c>
      <c r="AP50" s="239" t="s">
        <v>56</v>
      </c>
      <c r="AQ50" s="240">
        <f>((AP9^2+AQ9^2)*$S$52)/(100*$C$10)</f>
        <v>0.2366256441599999</v>
      </c>
      <c r="AR50" s="238">
        <f>((AS9^2+AT9^2)*$G$52/1000)/$C$10^2</f>
        <v>8.759775834576003E-3</v>
      </c>
      <c r="AS50" s="239" t="s">
        <v>56</v>
      </c>
      <c r="AT50" s="240">
        <f>((AS9^2+AT9^2)*$S$52)/(100*$C$10)</f>
        <v>0.23388057864000006</v>
      </c>
      <c r="AU50" s="238">
        <f>((AV9^2+AW9^2)*$G$52/1000)/$C$10^2</f>
        <v>9.7425103613759979E-3</v>
      </c>
      <c r="AV50" s="239" t="s">
        <v>56</v>
      </c>
      <c r="AW50" s="240">
        <f>((AV9^2+AW9^2)*$S$52)/(100*$C$10)</f>
        <v>0.26011898064</v>
      </c>
      <c r="AX50" s="238">
        <f>((AY9^2+AZ9^2)*$G$52/1000)/$C$10^2</f>
        <v>1.1310438516624E-2</v>
      </c>
      <c r="AY50" s="239" t="s">
        <v>56</v>
      </c>
      <c r="AZ50" s="240">
        <f>((AY9^2+AZ9^2)*$S$52)/(100*$C$10)</f>
        <v>0.30198168935999997</v>
      </c>
      <c r="BA50" s="238">
        <f>((BB9^2+BC9^2)*$G$52/1000)/$C$10^2</f>
        <v>1.1437157066400003E-2</v>
      </c>
      <c r="BB50" s="239" t="s">
        <v>56</v>
      </c>
      <c r="BC50" s="240">
        <f>((BB9^2+BC9^2)*$S$52)/(100*$C$10)</f>
        <v>0.30536499600000006</v>
      </c>
      <c r="BD50" s="238">
        <f>((BE9^2+BF9^2)*$G$52/1000)/$C$10^2</f>
        <v>1.1976569738640003E-2</v>
      </c>
      <c r="BE50" s="239" t="s">
        <v>56</v>
      </c>
      <c r="BF50" s="240">
        <f>((BE9^2+BF9^2)*$S$52)/(100*$C$10)</f>
        <v>0.31976697960000006</v>
      </c>
      <c r="BG50" s="238">
        <f>((BH9^2+BI9^2)*$G$52/1000)/$C$10^2</f>
        <v>1.2419354789711999E-2</v>
      </c>
      <c r="BH50" s="239" t="s">
        <v>56</v>
      </c>
      <c r="BI50" s="240">
        <f>((BH9^2+BI9^2)*$S$52)/(100*$C$10)</f>
        <v>0.33158906567999996</v>
      </c>
      <c r="BJ50" s="238">
        <f>((BK9^2+BL9^2)*$G$52/1000)/$C$10^2</f>
        <v>1.1923153800480004E-2</v>
      </c>
      <c r="BK50" s="239" t="s">
        <v>56</v>
      </c>
      <c r="BL50" s="240">
        <f>((BK9^2+BL9^2)*$S$52)/(100*$C$10)</f>
        <v>0.31834080720000008</v>
      </c>
      <c r="BM50" s="238">
        <f>((BN9^2+BO9^2)*$G$52/1000)/$C$10^2</f>
        <v>1.1133711433728001E-2</v>
      </c>
      <c r="BN50" s="239" t="s">
        <v>56</v>
      </c>
      <c r="BO50" s="240">
        <f>((BN9^2+BO9^2)*$S$52)/(100*$C$10)</f>
        <v>0.29726318591999995</v>
      </c>
      <c r="BP50" s="238">
        <f>((BQ9^2+BR9^2)*$G$52/1000)/$C$10^2</f>
        <v>9.6304591188000003E-3</v>
      </c>
      <c r="BQ50" s="239" t="s">
        <v>56</v>
      </c>
      <c r="BR50" s="240">
        <f>((BQ9^2+BR9^2)*$S$52)/(100*$C$10)</f>
        <v>0.25712728200000001</v>
      </c>
      <c r="BS50" s="238">
        <f>((BT9^2+BU9^2)*$G$52/1000)/$C$10^2</f>
        <v>8.1032342376960009E-3</v>
      </c>
      <c r="BT50" s="239" t="s">
        <v>56</v>
      </c>
      <c r="BU50" s="240">
        <f>((BT9^2+BU9^2)*$S$52)/(100*$C$10)</f>
        <v>0.21635132543999999</v>
      </c>
      <c r="BV50" s="238">
        <f>((BW9^2+BX9^2)*$G$52/1000)/$C$10^2</f>
        <v>6.6941290728000013E-3</v>
      </c>
      <c r="BW50" s="239" t="s">
        <v>56</v>
      </c>
      <c r="BX50" s="240">
        <f>((BW9^2+BX9^2)*$S$52)/(100*$C$10)</f>
        <v>0.17872909200000001</v>
      </c>
      <c r="BY50" s="238">
        <f>((BZ9^2+CA9^2)*$G$52/1000)/$C$10^2</f>
        <v>5.9857789548960006E-3</v>
      </c>
      <c r="BZ50" s="239" t="s">
        <v>56</v>
      </c>
      <c r="CA50" s="240">
        <f>((BZ9^2+CA9^2)*$S$52)/(100*$C$10)</f>
        <v>0.15981658343999999</v>
      </c>
    </row>
    <row r="51" spans="1:81" ht="13.5" customHeight="1">
      <c r="A51" s="78"/>
      <c r="B51" s="241" t="s">
        <v>59</v>
      </c>
      <c r="C51" s="659">
        <v>27.3</v>
      </c>
      <c r="D51" s="243"/>
      <c r="E51" s="243"/>
      <c r="F51" s="244" t="s">
        <v>60</v>
      </c>
      <c r="G51" s="660">
        <v>137.5</v>
      </c>
      <c r="H51" s="53"/>
      <c r="I51" s="54"/>
      <c r="J51" s="246"/>
      <c r="K51" s="247"/>
      <c r="L51" s="248"/>
      <c r="M51" s="249"/>
      <c r="N51" s="250"/>
      <c r="O51" s="251"/>
      <c r="P51" s="246"/>
      <c r="Q51" s="247"/>
      <c r="R51" s="248"/>
      <c r="S51" s="252"/>
      <c r="T51" s="247"/>
      <c r="U51" s="248"/>
      <c r="V51" s="252"/>
      <c r="W51" s="247"/>
      <c r="X51" s="248"/>
      <c r="Y51" s="252"/>
      <c r="Z51" s="247"/>
      <c r="AA51" s="248"/>
      <c r="AB51" s="252"/>
      <c r="AC51" s="247"/>
      <c r="AD51" s="248"/>
      <c r="AE51" s="252"/>
      <c r="AF51" s="247"/>
      <c r="AG51" s="248"/>
      <c r="AH51" s="252"/>
      <c r="AI51" s="247"/>
      <c r="AJ51" s="248"/>
      <c r="AK51" s="252"/>
      <c r="AL51" s="247"/>
      <c r="AM51" s="248"/>
      <c r="AN51" s="252"/>
      <c r="AO51" s="247"/>
      <c r="AP51" s="248"/>
      <c r="AQ51" s="252"/>
      <c r="AR51" s="247"/>
      <c r="AS51" s="248"/>
      <c r="AT51" s="252"/>
      <c r="AU51" s="247"/>
      <c r="AV51" s="248"/>
      <c r="AW51" s="252"/>
      <c r="AX51" s="247"/>
      <c r="AY51" s="248"/>
      <c r="AZ51" s="252"/>
      <c r="BA51" s="247"/>
      <c r="BB51" s="248"/>
      <c r="BC51" s="252"/>
      <c r="BD51" s="247"/>
      <c r="BE51" s="248"/>
      <c r="BF51" s="252"/>
      <c r="BG51" s="247"/>
      <c r="BH51" s="248"/>
      <c r="BI51" s="252"/>
      <c r="BJ51" s="247"/>
      <c r="BK51" s="248"/>
      <c r="BL51" s="252"/>
      <c r="BM51" s="247"/>
      <c r="BN51" s="248"/>
      <c r="BO51" s="252"/>
      <c r="BP51" s="247"/>
      <c r="BQ51" s="248"/>
      <c r="BR51" s="252"/>
      <c r="BS51" s="247"/>
      <c r="BT51" s="248"/>
      <c r="BU51" s="252"/>
      <c r="BV51" s="247"/>
      <c r="BW51" s="248"/>
      <c r="BX51" s="252"/>
      <c r="BY51" s="247"/>
      <c r="BZ51" s="248"/>
      <c r="CA51" s="252"/>
    </row>
    <row r="52" spans="1:81" ht="13.5" customHeight="1" thickBot="1">
      <c r="A52" s="78"/>
      <c r="B52" s="253"/>
      <c r="C52" s="254"/>
      <c r="D52" s="255"/>
      <c r="E52" s="256" t="s">
        <v>61</v>
      </c>
      <c r="F52" s="257"/>
      <c r="G52" s="610">
        <v>69.290000000000006</v>
      </c>
      <c r="H52" s="140"/>
      <c r="I52" s="259"/>
      <c r="J52" s="260"/>
      <c r="K52" s="261"/>
      <c r="L52" s="261"/>
      <c r="M52" s="261"/>
      <c r="N52" s="140"/>
      <c r="O52" s="259"/>
      <c r="P52" s="260"/>
      <c r="Q52" s="261"/>
      <c r="R52" s="261" t="s">
        <v>62</v>
      </c>
      <c r="S52" s="262">
        <v>7.4</v>
      </c>
      <c r="T52" s="261"/>
      <c r="U52" s="261"/>
      <c r="V52" s="262"/>
      <c r="W52" s="261"/>
      <c r="X52" s="261"/>
      <c r="Y52" s="262"/>
      <c r="Z52" s="261"/>
      <c r="AA52" s="261"/>
      <c r="AB52" s="262"/>
      <c r="AC52" s="261"/>
      <c r="AD52" s="261"/>
      <c r="AE52" s="262"/>
      <c r="AF52" s="261"/>
      <c r="AG52" s="261"/>
      <c r="AH52" s="262"/>
      <c r="AI52" s="261"/>
      <c r="AJ52" s="261"/>
      <c r="AK52" s="262"/>
      <c r="AL52" s="261"/>
      <c r="AM52" s="261"/>
      <c r="AN52" s="262"/>
      <c r="AO52" s="261"/>
      <c r="AP52" s="261"/>
      <c r="AQ52" s="262"/>
      <c r="AR52" s="261"/>
      <c r="AS52" s="261"/>
      <c r="AT52" s="262"/>
      <c r="AU52" s="261"/>
      <c r="AV52" s="261"/>
      <c r="AW52" s="262"/>
      <c r="AX52" s="261"/>
      <c r="AY52" s="261"/>
      <c r="AZ52" s="262"/>
      <c r="BA52" s="261"/>
      <c r="BB52" s="261"/>
      <c r="BC52" s="262"/>
      <c r="BD52" s="261"/>
      <c r="BE52" s="261"/>
      <c r="BF52" s="262"/>
      <c r="BG52" s="261"/>
      <c r="BH52" s="261"/>
      <c r="BI52" s="262"/>
      <c r="BJ52" s="261"/>
      <c r="BK52" s="261"/>
      <c r="BL52" s="262"/>
      <c r="BM52" s="261"/>
      <c r="BN52" s="261"/>
      <c r="BO52" s="262"/>
      <c r="BP52" s="261"/>
      <c r="BQ52" s="261"/>
      <c r="BR52" s="262"/>
      <c r="BS52" s="261"/>
      <c r="BT52" s="261"/>
      <c r="BU52" s="262"/>
      <c r="BV52" s="261"/>
      <c r="BW52" s="261"/>
      <c r="BX52" s="262"/>
      <c r="BY52" s="261"/>
      <c r="BZ52" s="261"/>
      <c r="CA52" s="262"/>
    </row>
    <row r="53" spans="1:81" ht="15" customHeight="1" thickBot="1">
      <c r="A53" s="263"/>
      <c r="B53" s="1610" t="s">
        <v>63</v>
      </c>
      <c r="C53" s="1611"/>
      <c r="D53" s="1611"/>
      <c r="E53" s="1611"/>
      <c r="F53" s="1611"/>
      <c r="G53" s="1612"/>
      <c r="H53" s="264">
        <f>I9+H49+H50</f>
        <v>6.6772576745555998</v>
      </c>
      <c r="I53" s="265" t="s">
        <v>56</v>
      </c>
      <c r="J53" s="266">
        <f>J9+J49+J50</f>
        <v>1.0198668339999999</v>
      </c>
      <c r="K53" s="264">
        <f>L9+K49+K50</f>
        <v>6.5210285452749606</v>
      </c>
      <c r="L53" s="265" t="s">
        <v>56</v>
      </c>
      <c r="M53" s="266">
        <f>M9+M49+M50</f>
        <v>1.0017492243999999</v>
      </c>
      <c r="N53" s="264">
        <f>O9+N49+N50</f>
        <v>6.4909849913547841</v>
      </c>
      <c r="O53" s="265" t="s">
        <v>56</v>
      </c>
      <c r="P53" s="266">
        <f>P9+P49+P50</f>
        <v>0.99758636176000004</v>
      </c>
      <c r="Q53" s="264">
        <f>R9+Q49+Q50</f>
        <v>6.7133088804199206</v>
      </c>
      <c r="R53" s="265" t="s">
        <v>56</v>
      </c>
      <c r="S53" s="266">
        <f>S9+S49+S50</f>
        <v>1.0092339988000001</v>
      </c>
      <c r="T53" s="264">
        <f>U9+T49+T50</f>
        <v>7.6147319085511205</v>
      </c>
      <c r="U53" s="265" t="s">
        <v>56</v>
      </c>
      <c r="V53" s="266">
        <f>V9+V49+V50</f>
        <v>1.0472279668</v>
      </c>
      <c r="W53" s="264">
        <f>X9+W49+W50</f>
        <v>8.6275597104588968</v>
      </c>
      <c r="X53" s="265" t="s">
        <v>56</v>
      </c>
      <c r="Y53" s="266">
        <f>Y9+Y49+Y50</f>
        <v>1.18302914344</v>
      </c>
      <c r="Z53" s="264">
        <f>AA9+Z49+Z50</f>
        <v>8.9401804338929285</v>
      </c>
      <c r="AA53" s="265" t="s">
        <v>56</v>
      </c>
      <c r="AB53" s="266">
        <f>AB9+AB49+AB50</f>
        <v>1.2806020739200001</v>
      </c>
      <c r="AC53" s="264">
        <f>AD9+AC49+AC50</f>
        <v>8.7057174378912006</v>
      </c>
      <c r="AD53" s="265" t="s">
        <v>56</v>
      </c>
      <c r="AE53" s="266">
        <f>AE9+AE49+AE50</f>
        <v>1.232240368</v>
      </c>
      <c r="AF53" s="264">
        <f>AG9+AF49+AF50</f>
        <v>8.9942953707036963</v>
      </c>
      <c r="AG53" s="265" t="s">
        <v>56</v>
      </c>
      <c r="AH53" s="266">
        <f>AH9+AH49+AH50</f>
        <v>1.32267081544</v>
      </c>
      <c r="AI53" s="264">
        <f>AJ9+AI49+AI50</f>
        <v>9.0093251892394566</v>
      </c>
      <c r="AJ53" s="265" t="s">
        <v>56</v>
      </c>
      <c r="AK53" s="266">
        <f>AK9+AK49+AK50</f>
        <v>1.32346695184</v>
      </c>
      <c r="AL53" s="264">
        <f>AM9+AL49+AL50</f>
        <v>8.9762590267128957</v>
      </c>
      <c r="AM53" s="265" t="s">
        <v>56</v>
      </c>
      <c r="AN53" s="266">
        <f>AN9+AN49+AN50</f>
        <v>1.31870045344</v>
      </c>
      <c r="AO53" s="264">
        <f>AP9+AO49+AO50</f>
        <v>8.922162589666943</v>
      </c>
      <c r="AP53" s="265" t="s">
        <v>56</v>
      </c>
      <c r="AQ53" s="266">
        <f>AQ9+AQ49+AQ50</f>
        <v>1.3641256441599998</v>
      </c>
      <c r="AR53" s="264">
        <f>AS9+AR49+AR50</f>
        <v>8.8710597758345777</v>
      </c>
      <c r="AS53" s="265" t="s">
        <v>56</v>
      </c>
      <c r="AT53" s="266">
        <f>AT9+AT49+AT50</f>
        <v>1.3493805786399999</v>
      </c>
      <c r="AU53" s="264">
        <f>AV9+AU49+AU50</f>
        <v>9.3520425103613753</v>
      </c>
      <c r="AV53" s="265" t="s">
        <v>56</v>
      </c>
      <c r="AW53" s="266">
        <f>AW9+AW49+AW50</f>
        <v>1.4506189806399998</v>
      </c>
      <c r="AX53" s="264">
        <f>AY9+AX49+AX50</f>
        <v>10.067610438516624</v>
      </c>
      <c r="AY53" s="265" t="s">
        <v>56</v>
      </c>
      <c r="AZ53" s="266">
        <f>AZ9+AZ49+AZ50</f>
        <v>1.6394816893599999</v>
      </c>
      <c r="BA53" s="264">
        <f>BB9+BA49+BA50</f>
        <v>10.127737157066401</v>
      </c>
      <c r="BB53" s="265" t="s">
        <v>56</v>
      </c>
      <c r="BC53" s="266">
        <f>BC9+BC49+BC50</f>
        <v>1.615864996</v>
      </c>
      <c r="BD53" s="264">
        <f>BE9+BD49+BD50</f>
        <v>10.37127656973864</v>
      </c>
      <c r="BE53" s="265" t="s">
        <v>56</v>
      </c>
      <c r="BF53" s="266">
        <f>BF9+BF49+BF50</f>
        <v>1.5882669796</v>
      </c>
      <c r="BG53" s="264">
        <f>BH9+BG49+BG50</f>
        <v>10.566719354789711</v>
      </c>
      <c r="BH53" s="265" t="s">
        <v>56</v>
      </c>
      <c r="BI53" s="266">
        <f>BI9+BI49+BI50</f>
        <v>1.5670890656800001</v>
      </c>
      <c r="BJ53" s="264">
        <f>BK9+BJ49+BJ50</f>
        <v>10.36822315380048</v>
      </c>
      <c r="BK53" s="265" t="s">
        <v>56</v>
      </c>
      <c r="BL53" s="266">
        <f>BL9+BL49+BL50</f>
        <v>1.3828408072</v>
      </c>
      <c r="BM53" s="264">
        <f>BN9+BM49+BM50</f>
        <v>10.022433711433729</v>
      </c>
      <c r="BN53" s="265" t="s">
        <v>56</v>
      </c>
      <c r="BO53" s="266">
        <f>BO9+BO49+BO50</f>
        <v>1.29876318592</v>
      </c>
      <c r="BP53" s="264">
        <f>BQ9+BP49+BP50</f>
        <v>9.3219304591187999</v>
      </c>
      <c r="BQ53" s="265" t="s">
        <v>56</v>
      </c>
      <c r="BR53" s="266">
        <f>BR9+BR49+BR50</f>
        <v>1.2046272820000001</v>
      </c>
      <c r="BS53" s="264">
        <f>BT9+BS49+BS50</f>
        <v>8.5434032342376955</v>
      </c>
      <c r="BT53" s="265" t="s">
        <v>56</v>
      </c>
      <c r="BU53" s="266">
        <f>BU9+BU49+BU50</f>
        <v>1.1938513254400001</v>
      </c>
      <c r="BV53" s="264">
        <f>BW9+BV49+BV50</f>
        <v>7.7649941290728002</v>
      </c>
      <c r="BW53" s="265" t="s">
        <v>56</v>
      </c>
      <c r="BX53" s="266">
        <f>BX9+BX49+BX50</f>
        <v>1.0992290920000001</v>
      </c>
      <c r="BY53" s="264">
        <f>BZ9+BY49+BY50</f>
        <v>7.3412857789548962</v>
      </c>
      <c r="BZ53" s="265" t="s">
        <v>56</v>
      </c>
      <c r="CA53" s="266">
        <f>CA9+CA49+CA50</f>
        <v>1.0623165834400001</v>
      </c>
    </row>
    <row r="54" spans="1:81">
      <c r="A54" s="267"/>
      <c r="B54" s="228" t="s">
        <v>54</v>
      </c>
      <c r="C54" s="188"/>
      <c r="D54" s="229" t="s">
        <v>55</v>
      </c>
      <c r="E54" s="188"/>
      <c r="F54" s="188"/>
      <c r="G54" s="188"/>
      <c r="H54" s="230">
        <f>$C$56/1000</f>
        <v>2.35E-2</v>
      </c>
      <c r="I54" s="231" t="s">
        <v>56</v>
      </c>
      <c r="J54" s="232">
        <f>$G$56/1000</f>
        <v>0.13500000000000001</v>
      </c>
      <c r="K54" s="230">
        <f>$C$56/1000</f>
        <v>2.35E-2</v>
      </c>
      <c r="L54" s="231" t="s">
        <v>56</v>
      </c>
      <c r="M54" s="232">
        <f>$G$56/1000</f>
        <v>0.13500000000000001</v>
      </c>
      <c r="N54" s="230">
        <f>$C$56/1000</f>
        <v>2.35E-2</v>
      </c>
      <c r="O54" s="231" t="s">
        <v>56</v>
      </c>
      <c r="P54" s="232">
        <f>$G$56/1000</f>
        <v>0.13500000000000001</v>
      </c>
      <c r="Q54" s="230">
        <f>$C$56/1000</f>
        <v>2.35E-2</v>
      </c>
      <c r="R54" s="231" t="s">
        <v>56</v>
      </c>
      <c r="S54" s="232">
        <f>$G$56/1000</f>
        <v>0.13500000000000001</v>
      </c>
      <c r="T54" s="230">
        <f>$C$56/1000</f>
        <v>2.35E-2</v>
      </c>
      <c r="U54" s="231" t="s">
        <v>56</v>
      </c>
      <c r="V54" s="232">
        <f>$G$56/1000</f>
        <v>0.13500000000000001</v>
      </c>
      <c r="W54" s="230">
        <f>$C$56/1000</f>
        <v>2.35E-2</v>
      </c>
      <c r="X54" s="231" t="s">
        <v>56</v>
      </c>
      <c r="Y54" s="232">
        <f>$G$56/1000</f>
        <v>0.13500000000000001</v>
      </c>
      <c r="Z54" s="230">
        <f>$C$56/1000</f>
        <v>2.35E-2</v>
      </c>
      <c r="AA54" s="231" t="s">
        <v>56</v>
      </c>
      <c r="AB54" s="232">
        <f>$G$56/1000</f>
        <v>0.13500000000000001</v>
      </c>
      <c r="AC54" s="230">
        <f>$C$56/1000</f>
        <v>2.35E-2</v>
      </c>
      <c r="AD54" s="231" t="s">
        <v>56</v>
      </c>
      <c r="AE54" s="232">
        <f>$G$56/1000</f>
        <v>0.13500000000000001</v>
      </c>
      <c r="AF54" s="230">
        <f>$C$56/1000</f>
        <v>2.35E-2</v>
      </c>
      <c r="AG54" s="231" t="s">
        <v>56</v>
      </c>
      <c r="AH54" s="232">
        <f>$G$56/1000</f>
        <v>0.13500000000000001</v>
      </c>
      <c r="AI54" s="230">
        <f>$C$56/1000</f>
        <v>2.35E-2</v>
      </c>
      <c r="AJ54" s="231" t="s">
        <v>56</v>
      </c>
      <c r="AK54" s="232">
        <f>$G$56/1000</f>
        <v>0.13500000000000001</v>
      </c>
      <c r="AL54" s="230">
        <f>$C$56/1000</f>
        <v>2.35E-2</v>
      </c>
      <c r="AM54" s="231" t="s">
        <v>56</v>
      </c>
      <c r="AN54" s="232">
        <f>$G$56/1000</f>
        <v>0.13500000000000001</v>
      </c>
      <c r="AO54" s="230">
        <f>$C$56/1000</f>
        <v>2.35E-2</v>
      </c>
      <c r="AP54" s="231" t="s">
        <v>56</v>
      </c>
      <c r="AQ54" s="232">
        <f>$G$56/1000</f>
        <v>0.13500000000000001</v>
      </c>
      <c r="AR54" s="230">
        <f>$C$56/1000</f>
        <v>2.35E-2</v>
      </c>
      <c r="AS54" s="231" t="s">
        <v>56</v>
      </c>
      <c r="AT54" s="232">
        <f>$G$56/1000</f>
        <v>0.13500000000000001</v>
      </c>
      <c r="AU54" s="230">
        <f>$C$56/1000</f>
        <v>2.35E-2</v>
      </c>
      <c r="AV54" s="231" t="s">
        <v>56</v>
      </c>
      <c r="AW54" s="232">
        <f>$G$56/1000</f>
        <v>0.13500000000000001</v>
      </c>
      <c r="AX54" s="230">
        <f>$C$56/1000</f>
        <v>2.35E-2</v>
      </c>
      <c r="AY54" s="231" t="s">
        <v>56</v>
      </c>
      <c r="AZ54" s="232">
        <f>$G$56/1000</f>
        <v>0.13500000000000001</v>
      </c>
      <c r="BA54" s="230">
        <f>$C$56/1000</f>
        <v>2.35E-2</v>
      </c>
      <c r="BB54" s="231" t="s">
        <v>56</v>
      </c>
      <c r="BC54" s="232">
        <f>$G$56/1000</f>
        <v>0.13500000000000001</v>
      </c>
      <c r="BD54" s="230">
        <f>$C$56/1000</f>
        <v>2.35E-2</v>
      </c>
      <c r="BE54" s="231" t="s">
        <v>56</v>
      </c>
      <c r="BF54" s="232">
        <f>$G$56/1000</f>
        <v>0.13500000000000001</v>
      </c>
      <c r="BG54" s="230">
        <f>$C$56/1000</f>
        <v>2.35E-2</v>
      </c>
      <c r="BH54" s="231" t="s">
        <v>56</v>
      </c>
      <c r="BI54" s="232">
        <f>$G$56/1000</f>
        <v>0.13500000000000001</v>
      </c>
      <c r="BJ54" s="230">
        <f>$C$56/1000</f>
        <v>2.35E-2</v>
      </c>
      <c r="BK54" s="231" t="s">
        <v>56</v>
      </c>
      <c r="BL54" s="232">
        <f>$G$56/1000</f>
        <v>0.13500000000000001</v>
      </c>
      <c r="BM54" s="230">
        <f>$C$56/1000</f>
        <v>2.35E-2</v>
      </c>
      <c r="BN54" s="231" t="s">
        <v>56</v>
      </c>
      <c r="BO54" s="232">
        <f>$G$56/1000</f>
        <v>0.13500000000000001</v>
      </c>
      <c r="BP54" s="230">
        <f>$C$56/1000</f>
        <v>2.35E-2</v>
      </c>
      <c r="BQ54" s="231" t="s">
        <v>56</v>
      </c>
      <c r="BR54" s="232">
        <f>$G$56/1000</f>
        <v>0.13500000000000001</v>
      </c>
      <c r="BS54" s="230">
        <f>$C$56/1000</f>
        <v>2.35E-2</v>
      </c>
      <c r="BT54" s="231" t="s">
        <v>56</v>
      </c>
      <c r="BU54" s="232">
        <f>$G$56/1000</f>
        <v>0.13500000000000001</v>
      </c>
      <c r="BV54" s="230">
        <f>$C$56/1000</f>
        <v>2.35E-2</v>
      </c>
      <c r="BW54" s="231" t="s">
        <v>56</v>
      </c>
      <c r="BX54" s="232">
        <f>$G$56/1000</f>
        <v>0.13500000000000001</v>
      </c>
      <c r="BY54" s="230">
        <f>$C$56/1000</f>
        <v>2.35E-2</v>
      </c>
      <c r="BZ54" s="231" t="s">
        <v>56</v>
      </c>
      <c r="CA54" s="232">
        <f>$G$56/1000</f>
        <v>0.13500000000000001</v>
      </c>
    </row>
    <row r="55" spans="1:81" ht="12.75" customHeight="1" thickBot="1">
      <c r="A55" s="268" t="s">
        <v>24</v>
      </c>
      <c r="B55" s="234" t="s">
        <v>57</v>
      </c>
      <c r="C55" s="235"/>
      <c r="D55" s="235" t="s">
        <v>58</v>
      </c>
      <c r="E55" s="236"/>
      <c r="F55" s="237"/>
      <c r="G55" s="269"/>
      <c r="H55" s="238">
        <f>((I15^2+J15^2)*$G$57/1000)/$C$10^2</f>
        <v>2.6535692131199997E-3</v>
      </c>
      <c r="I55" s="239" t="s">
        <v>56</v>
      </c>
      <c r="J55" s="240">
        <f>((I15^2+J15^2)*$S$57)/(100*$C$16)</f>
        <v>7.9745764679999998E-2</v>
      </c>
      <c r="K55" s="238">
        <f>((L15^2+M15^2)*$G$57/1000)/$C$10^2</f>
        <v>2.5827396335999999E-3</v>
      </c>
      <c r="L55" s="239" t="s">
        <v>56</v>
      </c>
      <c r="M55" s="240">
        <f>((L15^2+M15^2)*$S$57)/(100*$C$16)</f>
        <v>7.7617175400000002E-2</v>
      </c>
      <c r="N55" s="238">
        <f>((O15^2+P15^2)*$G$57/1000)/$C$10^2</f>
        <v>2.6031118579199998E-3</v>
      </c>
      <c r="O55" s="239" t="s">
        <v>56</v>
      </c>
      <c r="P55" s="240">
        <f>((O15^2+P15^2)*$S$57)/(100*$C$16)</f>
        <v>7.8229406879999991E-2</v>
      </c>
      <c r="Q55" s="238">
        <f>((R15^2+S15^2)*$G$57/1000)/$C$10^2</f>
        <v>2.7287630294400003E-3</v>
      </c>
      <c r="R55" s="239" t="s">
        <v>56</v>
      </c>
      <c r="S55" s="240">
        <f>((R15^2+S15^2)*$S$57)/(100*$C$16)</f>
        <v>8.2005509160000004E-2</v>
      </c>
      <c r="T55" s="238">
        <f>((U15^2+V15^2)*$G$57/1000)/$C$10^2</f>
        <v>3.4222865443200002E-3</v>
      </c>
      <c r="U55" s="239" t="s">
        <v>56</v>
      </c>
      <c r="V55" s="240">
        <f>((U15^2+V15^2)*$S$57)/(100*$C$16)</f>
        <v>0.10284746148000001</v>
      </c>
      <c r="W55" s="238">
        <f>((X15^2+Y15^2)*$G$57/1000)/$C$10^2</f>
        <v>4.448459957759999E-3</v>
      </c>
      <c r="X55" s="239" t="s">
        <v>56</v>
      </c>
      <c r="Y55" s="240">
        <f>((X15^2+Y15^2)*$S$57)/(100*$C$16)</f>
        <v>0.13368629663999998</v>
      </c>
      <c r="Z55" s="238">
        <f>((AA15^2+AB15^2)*$G$57/1000)/$C$10^2</f>
        <v>4.6951947302400002E-3</v>
      </c>
      <c r="AA55" s="239" t="s">
        <v>56</v>
      </c>
      <c r="AB55" s="240">
        <f>((AA15^2+AB15^2)*$S$57)/(100*$C$16)</f>
        <v>0.14110123536000002</v>
      </c>
      <c r="AC55" s="238">
        <f>((AD15^2+AE15^2)*$G$57/1000)/$C$10^2</f>
        <v>4.5887941411200004E-3</v>
      </c>
      <c r="AD55" s="239" t="s">
        <v>56</v>
      </c>
      <c r="AE55" s="240">
        <f>((AD15^2+AE15^2)*$S$57)/(100*$C$16)</f>
        <v>0.13790365668000001</v>
      </c>
      <c r="AF55" s="238">
        <f>((AG15^2+AH15^2)*$G$57/1000)/$C$10^2</f>
        <v>4.6150423804799997E-3</v>
      </c>
      <c r="AG55" s="239" t="s">
        <v>56</v>
      </c>
      <c r="AH55" s="240">
        <f>((AG15^2+AH15^2)*$S$57)/(100*$C$16)</f>
        <v>0.13869247572000001</v>
      </c>
      <c r="AI55" s="238">
        <f>((AJ15^2+AK15^2)*$G$57/1000)/$C$10^2</f>
        <v>4.5245646432000002E-3</v>
      </c>
      <c r="AJ55" s="239" t="s">
        <v>56</v>
      </c>
      <c r="AK55" s="240">
        <f>((AJ15^2+AK15^2)*$S$57)/(100*$C$16)</f>
        <v>0.13597341480000003</v>
      </c>
      <c r="AL55" s="238">
        <f>((AM15^2+AN15^2)*$G$57/1000)/$C$10^2</f>
        <v>4.6432512201600006E-3</v>
      </c>
      <c r="AM55" s="239" t="s">
        <v>56</v>
      </c>
      <c r="AN55" s="240">
        <f>((AM15^2+AN15^2)*$S$57)/(100*$C$16)</f>
        <v>0.13954021524000002</v>
      </c>
      <c r="AO55" s="238">
        <f>((AP15^2+AQ15^2)*$G$57/1000)/$C$10^2</f>
        <v>4.5330087801599998E-3</v>
      </c>
      <c r="AP55" s="239" t="s">
        <v>56</v>
      </c>
      <c r="AQ55" s="240">
        <f>((AP15^2+AQ15^2)*$S$57)/(100*$C$16)</f>
        <v>0.13622718024</v>
      </c>
      <c r="AR55" s="238">
        <f>((AS15^2+AT15^2)*$G$57/1000)/$C$10^2</f>
        <v>4.4876339423999996E-3</v>
      </c>
      <c r="AS55" s="239" t="s">
        <v>56</v>
      </c>
      <c r="AT55" s="240">
        <f>((AS15^2+AT15^2)*$S$57)/(100*$C$16)</f>
        <v>0.13486356359999999</v>
      </c>
      <c r="AU55" s="238">
        <f>((AV15^2+AW15^2)*$G$57/1000)/$C$10^2</f>
        <v>4.8201094367999993E-3</v>
      </c>
      <c r="AV55" s="239" t="s">
        <v>56</v>
      </c>
      <c r="AW55" s="240">
        <f>((AV15^2+AW15^2)*$S$57)/(100*$C$16)</f>
        <v>0.14485520519999998</v>
      </c>
      <c r="AX55" s="238">
        <f>((AY15^2+AZ15^2)*$G$57/1000)/$C$10^2</f>
        <v>5.5179897494399997E-3</v>
      </c>
      <c r="AY55" s="239" t="s">
        <v>56</v>
      </c>
      <c r="AZ55" s="240">
        <f>((AY15^2+AZ15^2)*$S$57)/(100*$C$16)</f>
        <v>0.16582808916</v>
      </c>
      <c r="BA55" s="238">
        <f>((BB15^2+BC15^2)*$G$57/1000)/$C$10^2</f>
        <v>5.6801814854399993E-3</v>
      </c>
      <c r="BB55" s="239" t="s">
        <v>56</v>
      </c>
      <c r="BC55" s="240">
        <f>((BB15^2+BC15^2)*$S$57)/(100*$C$16)</f>
        <v>0.17070231816000001</v>
      </c>
      <c r="BD55" s="238">
        <f>((BE15^2+BF15^2)*$G$57/1000)/$C$10^2</f>
        <v>5.8981007231999998E-3</v>
      </c>
      <c r="BE55" s="239" t="s">
        <v>56</v>
      </c>
      <c r="BF55" s="240">
        <f>((BE15^2+BF15^2)*$S$57)/(100*$C$16)</f>
        <v>0.17725128480000002</v>
      </c>
      <c r="BG55" s="238">
        <f>((BH15^2+BI15^2)*$G$57/1000)/$C$10^2</f>
        <v>5.9152204339199994E-3</v>
      </c>
      <c r="BH55" s="239" t="s">
        <v>56</v>
      </c>
      <c r="BI55" s="240">
        <f>((BH15^2+BI15^2)*$S$57)/(100*$C$16)</f>
        <v>0.17776577088000001</v>
      </c>
      <c r="BJ55" s="238">
        <f>((BK15^2+BL15^2)*$G$57/1000)/$C$10^2</f>
        <v>5.694027192E-3</v>
      </c>
      <c r="BK55" s="239" t="s">
        <v>56</v>
      </c>
      <c r="BL55" s="240">
        <f>((BK15^2+BL15^2)*$S$57)/(100*$C$16)</f>
        <v>0.171118413</v>
      </c>
      <c r="BM55" s="238">
        <f>((BN15^2+BO15^2)*$G$57/1000)/$C$10^2</f>
        <v>5.2663981104000002E-3</v>
      </c>
      <c r="BN55" s="239" t="s">
        <v>56</v>
      </c>
      <c r="BO55" s="240">
        <f>((BN15^2+BO15^2)*$S$57)/(100*$C$16)</f>
        <v>0.1582671906</v>
      </c>
      <c r="BP55" s="238">
        <f>((BQ15^2+BR15^2)*$G$57/1000)/$C$10^2</f>
        <v>4.5256548758399991E-3</v>
      </c>
      <c r="BQ55" s="239" t="s">
        <v>56</v>
      </c>
      <c r="BR55" s="240">
        <f>((BQ15^2+BR15^2)*$S$57)/(100*$C$16)</f>
        <v>0.13600617875999998</v>
      </c>
      <c r="BS55" s="238">
        <f>((BT15^2+BU15^2)*$G$57/1000)/$C$10^2</f>
        <v>3.8437040275199996E-3</v>
      </c>
      <c r="BT55" s="239" t="s">
        <v>56</v>
      </c>
      <c r="BU55" s="240">
        <f>((BT15^2+BU15^2)*$S$57)/(100*$C$16)</f>
        <v>0.11551201128000001</v>
      </c>
      <c r="BV55" s="238">
        <f>((BW15^2+BX15^2)*$G$57/1000)/$C$10^2</f>
        <v>3.3318435225599997E-3</v>
      </c>
      <c r="BW55" s="239" t="s">
        <v>56</v>
      </c>
      <c r="BX55" s="240">
        <f>((BW15^2+BX15^2)*$S$57)/(100*$C$16)</f>
        <v>0.10012944384000001</v>
      </c>
      <c r="BY55" s="238">
        <f>((BZ15^2+CA15^2)*$G$57/1000)/$C$10^2</f>
        <v>2.9628489542400005E-3</v>
      </c>
      <c r="BZ55" s="239" t="s">
        <v>56</v>
      </c>
      <c r="CA55" s="240">
        <f>((BZ15^2+CA15^2)*$S$57)/(100*$C$16)</f>
        <v>8.9040321360000008E-2</v>
      </c>
    </row>
    <row r="56" spans="1:81">
      <c r="A56" s="270"/>
      <c r="B56" s="271" t="s">
        <v>59</v>
      </c>
      <c r="C56" s="659">
        <v>23.5</v>
      </c>
      <c r="D56" s="243"/>
      <c r="E56" s="243"/>
      <c r="F56" s="244" t="s">
        <v>60</v>
      </c>
      <c r="G56" s="660">
        <v>135</v>
      </c>
      <c r="H56" s="53"/>
      <c r="I56" s="54"/>
      <c r="J56" s="272"/>
      <c r="K56" s="273"/>
      <c r="L56" s="274"/>
      <c r="M56" s="275"/>
      <c r="N56" s="276"/>
      <c r="O56" s="277"/>
      <c r="P56" s="272"/>
      <c r="Q56" s="273"/>
      <c r="R56" s="274"/>
      <c r="S56" s="275"/>
      <c r="T56" s="273"/>
      <c r="U56" s="274"/>
      <c r="V56" s="275"/>
      <c r="W56" s="273"/>
      <c r="X56" s="274"/>
      <c r="Y56" s="275"/>
      <c r="Z56" s="273"/>
      <c r="AA56" s="274"/>
      <c r="AB56" s="275"/>
      <c r="AC56" s="273"/>
      <c r="AD56" s="274"/>
      <c r="AE56" s="275"/>
      <c r="AF56" s="273"/>
      <c r="AG56" s="274"/>
      <c r="AH56" s="275"/>
      <c r="AI56" s="273"/>
      <c r="AJ56" s="274"/>
      <c r="AK56" s="275"/>
      <c r="AL56" s="273"/>
      <c r="AM56" s="274"/>
      <c r="AN56" s="275"/>
      <c r="AO56" s="273"/>
      <c r="AP56" s="274"/>
      <c r="AQ56" s="275"/>
      <c r="AR56" s="273"/>
      <c r="AS56" s="274"/>
      <c r="AT56" s="275"/>
      <c r="AU56" s="273"/>
      <c r="AV56" s="274"/>
      <c r="AW56" s="275"/>
      <c r="AX56" s="273"/>
      <c r="AY56" s="274"/>
      <c r="AZ56" s="275"/>
      <c r="BA56" s="273"/>
      <c r="BB56" s="274"/>
      <c r="BC56" s="275"/>
      <c r="BD56" s="273"/>
      <c r="BE56" s="274"/>
      <c r="BF56" s="275"/>
      <c r="BG56" s="273"/>
      <c r="BH56" s="274"/>
      <c r="BI56" s="275"/>
      <c r="BJ56" s="273"/>
      <c r="BK56" s="274"/>
      <c r="BL56" s="275"/>
      <c r="BM56" s="273"/>
      <c r="BN56" s="274"/>
      <c r="BO56" s="275"/>
      <c r="BP56" s="273"/>
      <c r="BQ56" s="274"/>
      <c r="BR56" s="275"/>
      <c r="BS56" s="273"/>
      <c r="BT56" s="274"/>
      <c r="BU56" s="275"/>
      <c r="BV56" s="273"/>
      <c r="BW56" s="274"/>
      <c r="BX56" s="275"/>
      <c r="BY56" s="273"/>
      <c r="BZ56" s="274"/>
      <c r="CA56" s="275"/>
    </row>
    <row r="57" spans="1:81" ht="13.8" thickBot="1">
      <c r="A57" s="270"/>
      <c r="B57" s="278"/>
      <c r="C57" s="225"/>
      <c r="D57" s="222"/>
      <c r="E57" s="256" t="s">
        <v>61</v>
      </c>
      <c r="F57" s="257"/>
      <c r="G57" s="611">
        <v>57.4</v>
      </c>
      <c r="H57" s="140"/>
      <c r="I57" s="259"/>
      <c r="J57" s="260"/>
      <c r="K57" s="261"/>
      <c r="L57" s="261"/>
      <c r="M57" s="262"/>
      <c r="N57" s="140"/>
      <c r="O57" s="255"/>
      <c r="P57" s="260"/>
      <c r="Q57" s="261"/>
      <c r="R57" s="261" t="s">
        <v>62</v>
      </c>
      <c r="S57" s="280">
        <v>6.9</v>
      </c>
      <c r="T57" s="261"/>
      <c r="U57" s="261"/>
      <c r="V57" s="280"/>
      <c r="W57" s="261"/>
      <c r="X57" s="261"/>
      <c r="Y57" s="280"/>
      <c r="Z57" s="261"/>
      <c r="AA57" s="261"/>
      <c r="AB57" s="280"/>
      <c r="AC57" s="261"/>
      <c r="AD57" s="261"/>
      <c r="AE57" s="280"/>
      <c r="AF57" s="261"/>
      <c r="AG57" s="261"/>
      <c r="AH57" s="280"/>
      <c r="AI57" s="261"/>
      <c r="AJ57" s="261"/>
      <c r="AK57" s="280"/>
      <c r="AL57" s="261"/>
      <c r="AM57" s="261"/>
      <c r="AN57" s="280"/>
      <c r="AO57" s="261"/>
      <c r="AP57" s="261"/>
      <c r="AQ57" s="280"/>
      <c r="AR57" s="261"/>
      <c r="AS57" s="261"/>
      <c r="AT57" s="280"/>
      <c r="AU57" s="261"/>
      <c r="AV57" s="261"/>
      <c r="AW57" s="280"/>
      <c r="AX57" s="261"/>
      <c r="AY57" s="261"/>
      <c r="AZ57" s="280"/>
      <c r="BA57" s="261"/>
      <c r="BB57" s="261"/>
      <c r="BC57" s="280"/>
      <c r="BD57" s="261"/>
      <c r="BE57" s="261"/>
      <c r="BF57" s="280"/>
      <c r="BG57" s="261"/>
      <c r="BH57" s="261"/>
      <c r="BI57" s="280"/>
      <c r="BJ57" s="261"/>
      <c r="BK57" s="261"/>
      <c r="BL57" s="280"/>
      <c r="BM57" s="261"/>
      <c r="BN57" s="261"/>
      <c r="BO57" s="280"/>
      <c r="BP57" s="261"/>
      <c r="BQ57" s="261"/>
      <c r="BR57" s="280"/>
      <c r="BS57" s="261"/>
      <c r="BT57" s="261"/>
      <c r="BU57" s="280"/>
      <c r="BV57" s="261"/>
      <c r="BW57" s="261"/>
      <c r="BX57" s="280"/>
      <c r="BY57" s="261"/>
      <c r="BZ57" s="261"/>
      <c r="CA57" s="280"/>
    </row>
    <row r="58" spans="1:81" ht="13.8" thickBot="1">
      <c r="A58" s="118"/>
      <c r="B58" s="1610" t="s">
        <v>63</v>
      </c>
      <c r="C58" s="1611"/>
      <c r="D58" s="1611"/>
      <c r="E58" s="1611"/>
      <c r="F58" s="1611"/>
      <c r="G58" s="1612"/>
      <c r="H58" s="281">
        <f>I15+H55+H54</f>
        <v>5.36915356921312</v>
      </c>
      <c r="I58" s="282" t="s">
        <v>56</v>
      </c>
      <c r="J58" s="283">
        <f>J15+J55+J54</f>
        <v>0.80274576468000003</v>
      </c>
      <c r="K58" s="281">
        <f>L15+K55+K54</f>
        <v>5.2970827396336002</v>
      </c>
      <c r="L58" s="282" t="s">
        <v>56</v>
      </c>
      <c r="M58" s="283">
        <f>M15+M55+M54</f>
        <v>0.79461717539999999</v>
      </c>
      <c r="N58" s="281">
        <f>O15+N55+N54</f>
        <v>5.3181031118579201</v>
      </c>
      <c r="O58" s="282" t="s">
        <v>56</v>
      </c>
      <c r="P58" s="283">
        <f>P15+P55+P54</f>
        <v>0.79522940687999999</v>
      </c>
      <c r="Q58" s="281">
        <f>R15+Q55+Q54</f>
        <v>5.4472287630294405</v>
      </c>
      <c r="R58" s="282" t="s">
        <v>56</v>
      </c>
      <c r="S58" s="283">
        <f>S15+S55+S54</f>
        <v>0.78700550916000001</v>
      </c>
      <c r="T58" s="281">
        <f>U15+T55+T54</f>
        <v>6.1049222865443209</v>
      </c>
      <c r="U58" s="282" t="s">
        <v>56</v>
      </c>
      <c r="V58" s="283">
        <f>V15+V55+V54</f>
        <v>0.80484746147999997</v>
      </c>
      <c r="W58" s="281">
        <f>X15+W55+W54</f>
        <v>6.9579484599577599</v>
      </c>
      <c r="X58" s="282" t="s">
        <v>56</v>
      </c>
      <c r="Y58" s="283">
        <f>Y15+Y55+Y54</f>
        <v>0.91068629664</v>
      </c>
      <c r="Z58" s="281">
        <f>AA15+Z55+Z54</f>
        <v>7.1381951947302404</v>
      </c>
      <c r="AA58" s="282" t="s">
        <v>56</v>
      </c>
      <c r="AB58" s="283">
        <f>AB15+AB55+AB54</f>
        <v>1.0321012353600001</v>
      </c>
      <c r="AC58" s="281">
        <f>AD15+AC55+AC54</f>
        <v>7.0660887941411206</v>
      </c>
      <c r="AD58" s="282" t="s">
        <v>56</v>
      </c>
      <c r="AE58" s="283">
        <f>AE15+AE55+AE54</f>
        <v>0.92990365668000008</v>
      </c>
      <c r="AF58" s="281">
        <f>AG15+AF55+AF54</f>
        <v>7.0841150423804802</v>
      </c>
      <c r="AG58" s="282" t="s">
        <v>56</v>
      </c>
      <c r="AH58" s="283">
        <f>AH15+AH55+AH54</f>
        <v>0.95469247572000004</v>
      </c>
      <c r="AI58" s="281">
        <f>AJ15+AI55+AI54</f>
        <v>7.0150245646432001</v>
      </c>
      <c r="AJ58" s="282" t="s">
        <v>56</v>
      </c>
      <c r="AK58" s="283">
        <f>AK15+AK55+AK54</f>
        <v>0.93997341480000007</v>
      </c>
      <c r="AL58" s="281">
        <f>AM15+AL55+AL54</f>
        <v>7.1081432512201603</v>
      </c>
      <c r="AM58" s="282" t="s">
        <v>56</v>
      </c>
      <c r="AN58" s="283">
        <f>AN15+AN55+AN54</f>
        <v>0.93154021524000008</v>
      </c>
      <c r="AO58" s="281">
        <f>AP15+AO55+AO54</f>
        <v>7.0210330087801607</v>
      </c>
      <c r="AP58" s="282" t="s">
        <v>56</v>
      </c>
      <c r="AQ58" s="283">
        <f>AQ15+AQ55+AQ54</f>
        <v>0.94622718024000008</v>
      </c>
      <c r="AR58" s="281">
        <f>AS15+AR55+AR54</f>
        <v>6.9849876339424002</v>
      </c>
      <c r="AS58" s="282" t="s">
        <v>56</v>
      </c>
      <c r="AT58" s="283">
        <f>AT15+AT55+AT54</f>
        <v>0.95086356360000002</v>
      </c>
      <c r="AU58" s="281">
        <f>AV15+AU55+AU54</f>
        <v>7.2373201094367996</v>
      </c>
      <c r="AV58" s="282" t="s">
        <v>56</v>
      </c>
      <c r="AW58" s="283">
        <f>AW15+AW55+AW54</f>
        <v>0.99685520519999993</v>
      </c>
      <c r="AX58" s="281">
        <f>AY15+AX55+AX54</f>
        <v>7.73301798974944</v>
      </c>
      <c r="AY58" s="282" t="s">
        <v>56</v>
      </c>
      <c r="AZ58" s="283">
        <f>AZ15+AZ55+AZ54</f>
        <v>1.1558280891599999</v>
      </c>
      <c r="BA58" s="281">
        <f>BB15+BA55+BA54</f>
        <v>7.8501801814854399</v>
      </c>
      <c r="BB58" s="282" t="s">
        <v>56</v>
      </c>
      <c r="BC58" s="283">
        <f>BC15+BC55+BC54</f>
        <v>1.13070231816</v>
      </c>
      <c r="BD58" s="281">
        <f>BE15+BD55+BD54</f>
        <v>8.0033981007231993</v>
      </c>
      <c r="BE58" s="282" t="s">
        <v>56</v>
      </c>
      <c r="BF58" s="283">
        <f>BF15+BF55+BF54</f>
        <v>1.1102512848000001</v>
      </c>
      <c r="BG58" s="281">
        <f>BH15+BG55+BG54</f>
        <v>8.0214152204339193</v>
      </c>
      <c r="BH58" s="282" t="s">
        <v>56</v>
      </c>
      <c r="BI58" s="283">
        <f>BI15+BI55+BI54</f>
        <v>1.04476577088</v>
      </c>
      <c r="BJ58" s="281">
        <f>BK15+BJ55+BJ54</f>
        <v>7.877194027192</v>
      </c>
      <c r="BK58" s="282" t="s">
        <v>56</v>
      </c>
      <c r="BL58" s="283">
        <f>BL15+BL55+BL54</f>
        <v>0.94511841299999999</v>
      </c>
      <c r="BM58" s="281">
        <f>BN15+BM55+BM54</f>
        <v>7.5767663981104008</v>
      </c>
      <c r="BN58" s="282" t="s">
        <v>56</v>
      </c>
      <c r="BO58" s="283">
        <f>BO15+BO55+BO54</f>
        <v>0.90226719059999994</v>
      </c>
      <c r="BP58" s="281">
        <f>BQ15+BP55+BP54</f>
        <v>7.0270256548758399</v>
      </c>
      <c r="BQ58" s="282" t="s">
        <v>56</v>
      </c>
      <c r="BR58" s="283">
        <f>BR15+BR55+BR54</f>
        <v>0.81100617876000003</v>
      </c>
      <c r="BS58" s="281">
        <f>BT15+BS55+BS54</f>
        <v>6.47434370402752</v>
      </c>
      <c r="BT58" s="282" t="s">
        <v>56</v>
      </c>
      <c r="BU58" s="283">
        <f>BU15+BU55+BU54</f>
        <v>0.78751201128000003</v>
      </c>
      <c r="BV58" s="281">
        <f>BW15+BV55+BV54</f>
        <v>6.0268318435225607</v>
      </c>
      <c r="BW58" s="282" t="s">
        <v>56</v>
      </c>
      <c r="BX58" s="283">
        <f>BX15+BX55+BX54</f>
        <v>0.76312944384000003</v>
      </c>
      <c r="BY58" s="281">
        <f>BZ15+BY55+BY54</f>
        <v>5.6814628489542409</v>
      </c>
      <c r="BZ58" s="282" t="s">
        <v>56</v>
      </c>
      <c r="CA58" s="283">
        <f>CA15+CA55+CA54</f>
        <v>0.7550403213600001</v>
      </c>
    </row>
    <row r="59" spans="1:81">
      <c r="A59" s="284" t="s">
        <v>64</v>
      </c>
      <c r="B59" s="285"/>
      <c r="C59" s="286"/>
      <c r="D59" s="287"/>
      <c r="E59" s="54"/>
      <c r="F59" s="8"/>
      <c r="G59" s="60"/>
      <c r="H59" s="288"/>
      <c r="I59" s="289"/>
      <c r="J59" s="290"/>
      <c r="K59" s="291"/>
      <c r="L59" s="292"/>
      <c r="M59" s="290"/>
      <c r="N59" s="291"/>
      <c r="O59" s="292"/>
      <c r="P59" s="290"/>
      <c r="Q59" s="291"/>
      <c r="R59" s="292"/>
      <c r="S59" s="290"/>
      <c r="T59" s="291"/>
      <c r="U59" s="292"/>
      <c r="V59" s="290"/>
      <c r="W59" s="291"/>
      <c r="X59" s="292"/>
      <c r="Y59" s="290"/>
      <c r="Z59" s="291"/>
      <c r="AA59" s="292"/>
      <c r="AB59" s="290"/>
      <c r="AC59" s="291"/>
      <c r="AD59" s="292"/>
      <c r="AE59" s="290"/>
      <c r="AF59" s="291"/>
      <c r="AG59" s="292"/>
      <c r="AH59" s="290"/>
      <c r="AI59" s="291"/>
      <c r="AJ59" s="292"/>
      <c r="AK59" s="290"/>
      <c r="AL59" s="291"/>
      <c r="AM59" s="292"/>
      <c r="AN59" s="290"/>
      <c r="AO59" s="291"/>
      <c r="AP59" s="292"/>
      <c r="AQ59" s="290"/>
      <c r="AR59" s="291"/>
      <c r="AS59" s="292"/>
      <c r="AT59" s="290"/>
      <c r="AU59" s="291"/>
      <c r="AV59" s="292"/>
      <c r="AW59" s="290"/>
      <c r="AX59" s="291"/>
      <c r="AY59" s="292"/>
      <c r="AZ59" s="290"/>
      <c r="BA59" s="291"/>
      <c r="BB59" s="292"/>
      <c r="BC59" s="290"/>
      <c r="BD59" s="291"/>
      <c r="BE59" s="292"/>
      <c r="BF59" s="290"/>
      <c r="BG59" s="291"/>
      <c r="BH59" s="292"/>
      <c r="BI59" s="290"/>
      <c r="BJ59" s="291"/>
      <c r="BK59" s="292"/>
      <c r="BL59" s="290"/>
      <c r="BM59" s="291"/>
      <c r="BN59" s="292"/>
      <c r="BO59" s="290"/>
      <c r="BP59" s="291"/>
      <c r="BQ59" s="292"/>
      <c r="BR59" s="290"/>
      <c r="BS59" s="291"/>
      <c r="BT59" s="292"/>
      <c r="BU59" s="290"/>
      <c r="BV59" s="291"/>
      <c r="BW59" s="292"/>
      <c r="BX59" s="290"/>
      <c r="BY59" s="291"/>
      <c r="BZ59" s="292"/>
      <c r="CA59" s="290"/>
    </row>
    <row r="60" spans="1:81" ht="14.4" thickBot="1">
      <c r="A60" s="293" t="s">
        <v>65</v>
      </c>
      <c r="B60" s="149"/>
      <c r="C60" s="294"/>
      <c r="D60" s="149"/>
      <c r="E60" s="131"/>
      <c r="F60" s="149" t="s">
        <v>66</v>
      </c>
      <c r="G60" s="141"/>
      <c r="H60" s="295">
        <f>SUM(H53,H58)</f>
        <v>12.04641124376872</v>
      </c>
      <c r="I60" s="296" t="s">
        <v>56</v>
      </c>
      <c r="J60" s="297">
        <f>SUM(J53,J58)</f>
        <v>1.8226125986799999</v>
      </c>
      <c r="K60" s="295">
        <f>SUM(K53,K58)</f>
        <v>11.818111284908561</v>
      </c>
      <c r="L60" s="296" t="s">
        <v>56</v>
      </c>
      <c r="M60" s="297">
        <f>SUM(M53,M58)</f>
        <v>1.7963663997999999</v>
      </c>
      <c r="N60" s="295">
        <f>SUM(N53,N58)</f>
        <v>11.809088103212705</v>
      </c>
      <c r="O60" s="296" t="s">
        <v>56</v>
      </c>
      <c r="P60" s="297">
        <f>SUM(P53,P58)</f>
        <v>1.7928157686400001</v>
      </c>
      <c r="Q60" s="295">
        <f>SUM(Q53,Q58)</f>
        <v>12.160537643449361</v>
      </c>
      <c r="R60" s="296" t="s">
        <v>56</v>
      </c>
      <c r="S60" s="297">
        <f>SUM(S53,S58)</f>
        <v>1.7962395079600002</v>
      </c>
      <c r="T60" s="295">
        <f>SUM(T53,T58)</f>
        <v>13.71965419509544</v>
      </c>
      <c r="U60" s="296" t="s">
        <v>56</v>
      </c>
      <c r="V60" s="297">
        <f>SUM(V53,V58)</f>
        <v>1.85207542828</v>
      </c>
      <c r="W60" s="295">
        <f>SUM(W53,W58)</f>
        <v>15.585508170416656</v>
      </c>
      <c r="X60" s="296" t="s">
        <v>56</v>
      </c>
      <c r="Y60" s="297">
        <f>SUM(Y53,Y58)</f>
        <v>2.09371544008</v>
      </c>
      <c r="Z60" s="295">
        <f>SUM(Z53,Z58)</f>
        <v>16.078375628623171</v>
      </c>
      <c r="AA60" s="296" t="s">
        <v>56</v>
      </c>
      <c r="AB60" s="297">
        <f>SUM(AB53,AB58)</f>
        <v>2.3127033092800002</v>
      </c>
      <c r="AC60" s="295">
        <f>SUM(AC53,AC58)</f>
        <v>15.771806232032322</v>
      </c>
      <c r="AD60" s="296" t="s">
        <v>56</v>
      </c>
      <c r="AE60" s="297">
        <f>SUM(AE53,AE58)</f>
        <v>2.1621440246799999</v>
      </c>
      <c r="AF60" s="295">
        <f>SUM(AF53,AF58)</f>
        <v>16.078410413084178</v>
      </c>
      <c r="AG60" s="296" t="s">
        <v>56</v>
      </c>
      <c r="AH60" s="297">
        <f>SUM(AH53,AH58)</f>
        <v>2.2773632911599999</v>
      </c>
      <c r="AI60" s="295">
        <f>SUM(AI53,AI58)</f>
        <v>16.024349753882657</v>
      </c>
      <c r="AJ60" s="296" t="s">
        <v>56</v>
      </c>
      <c r="AK60" s="297">
        <f>SUM(AK53,AK58)</f>
        <v>2.2634403666400003</v>
      </c>
      <c r="AL60" s="295">
        <f>SUM(AL53,AL58)</f>
        <v>16.084402277933055</v>
      </c>
      <c r="AM60" s="296" t="s">
        <v>56</v>
      </c>
      <c r="AN60" s="297">
        <f>SUM(AN53,AN58)</f>
        <v>2.2502406686800001</v>
      </c>
      <c r="AO60" s="295">
        <f>SUM(AO53,AO58)</f>
        <v>15.943195598447105</v>
      </c>
      <c r="AP60" s="296" t="s">
        <v>56</v>
      </c>
      <c r="AQ60" s="297">
        <f>SUM(AQ53,AQ58)</f>
        <v>2.3103528243999998</v>
      </c>
      <c r="AR60" s="295">
        <f>SUM(AR53,AR58)</f>
        <v>15.856047409776977</v>
      </c>
      <c r="AS60" s="296" t="s">
        <v>56</v>
      </c>
      <c r="AT60" s="297">
        <f>SUM(AT53,AT58)</f>
        <v>2.30024414224</v>
      </c>
      <c r="AU60" s="295">
        <f>SUM(AU53,AU58)</f>
        <v>16.589362619798173</v>
      </c>
      <c r="AV60" s="296" t="s">
        <v>56</v>
      </c>
      <c r="AW60" s="297">
        <f>SUM(AW53,AW58)</f>
        <v>2.44747418584</v>
      </c>
      <c r="AX60" s="295">
        <f>SUM(AX53,AX58)</f>
        <v>17.800628428266066</v>
      </c>
      <c r="AY60" s="296" t="s">
        <v>56</v>
      </c>
      <c r="AZ60" s="297">
        <f>SUM(AZ53,AZ58)</f>
        <v>2.7953097785200001</v>
      </c>
      <c r="BA60" s="295">
        <f>SUM(BA53,BA58)</f>
        <v>17.97791733855184</v>
      </c>
      <c r="BB60" s="296" t="s">
        <v>56</v>
      </c>
      <c r="BC60" s="297">
        <f>SUM(BC53,BC58)</f>
        <v>2.74656731416</v>
      </c>
      <c r="BD60" s="295">
        <f>SUM(BD53,BD58)</f>
        <v>18.37467467046184</v>
      </c>
      <c r="BE60" s="296" t="s">
        <v>56</v>
      </c>
      <c r="BF60" s="297">
        <f>SUM(BF53,BF58)</f>
        <v>2.6985182644000001</v>
      </c>
      <c r="BG60" s="295">
        <f>SUM(BG53,BG58)</f>
        <v>18.588134575223631</v>
      </c>
      <c r="BH60" s="296" t="s">
        <v>56</v>
      </c>
      <c r="BI60" s="297">
        <f>SUM(BI53,BI58)</f>
        <v>2.6118548365600001</v>
      </c>
      <c r="BJ60" s="295">
        <f>SUM(BJ53,BJ58)</f>
        <v>18.245417180992479</v>
      </c>
      <c r="BK60" s="296" t="s">
        <v>56</v>
      </c>
      <c r="BL60" s="297">
        <f>SUM(BL53,BL58)</f>
        <v>2.3279592201999999</v>
      </c>
      <c r="BM60" s="295">
        <f>SUM(BM53,BM58)</f>
        <v>17.599200109544128</v>
      </c>
      <c r="BN60" s="296" t="s">
        <v>56</v>
      </c>
      <c r="BO60" s="297">
        <f>SUM(BO53,BO58)</f>
        <v>2.2010303765199999</v>
      </c>
      <c r="BP60" s="295">
        <f>SUM(BP53,BP58)</f>
        <v>16.348956113994639</v>
      </c>
      <c r="BQ60" s="296" t="s">
        <v>56</v>
      </c>
      <c r="BR60" s="297">
        <f>SUM(BR53,BR58)</f>
        <v>2.0156334607600002</v>
      </c>
      <c r="BS60" s="295">
        <f>SUM(BS53,BS58)</f>
        <v>15.017746938265216</v>
      </c>
      <c r="BT60" s="296" t="s">
        <v>56</v>
      </c>
      <c r="BU60" s="297">
        <f>SUM(BU53,BU58)</f>
        <v>1.9813633367200001</v>
      </c>
      <c r="BV60" s="295">
        <f>SUM(BV53,BV58)</f>
        <v>13.791825972595362</v>
      </c>
      <c r="BW60" s="296" t="s">
        <v>56</v>
      </c>
      <c r="BX60" s="297">
        <f>SUM(BX53,BX58)</f>
        <v>1.8623585358400001</v>
      </c>
      <c r="BY60" s="295">
        <f>SUM(BY53,BY58)</f>
        <v>13.022748627909138</v>
      </c>
      <c r="BZ60" s="296" t="s">
        <v>56</v>
      </c>
      <c r="CA60" s="297">
        <f>SUM(CA53,CA58)</f>
        <v>1.8173569048000002</v>
      </c>
    </row>
    <row r="61" spans="1:81" s="298" customFormat="1">
      <c r="E61" s="298" t="s">
        <v>67</v>
      </c>
      <c r="I61" s="299">
        <f>J60/H60</f>
        <v>0.15129921781665787</v>
      </c>
      <c r="L61" s="299">
        <f>M60/K60</f>
        <v>0.1520011410024473</v>
      </c>
      <c r="O61" s="299">
        <f>P60/N60</f>
        <v>0.15181661386303472</v>
      </c>
      <c r="R61" s="299">
        <f>S60/Q60</f>
        <v>0.14771053391110536</v>
      </c>
      <c r="U61" s="299">
        <f>V60/T60</f>
        <v>0.13499432288476249</v>
      </c>
      <c r="X61" s="299">
        <f>Y60/W60</f>
        <v>0.13433732267095064</v>
      </c>
      <c r="AA61" s="299">
        <f>AB60/Z60</f>
        <v>0.14383936304876854</v>
      </c>
      <c r="AD61" s="299">
        <f>AE60/AC60</f>
        <v>0.1370891826130044</v>
      </c>
      <c r="AG61" s="299">
        <f>AH60/AF60</f>
        <v>0.14164107226089606</v>
      </c>
      <c r="AJ61" s="299">
        <f>AK60/AI60</f>
        <v>0.14125006015246108</v>
      </c>
      <c r="AM61" s="299">
        <f>AN60/AL60</f>
        <v>0.13990203862080786</v>
      </c>
      <c r="AP61" s="299">
        <f>AQ60/AO60</f>
        <v>0.14491152731169102</v>
      </c>
      <c r="AS61" s="299">
        <f>AT60/AR60</f>
        <v>0.14507046319889591</v>
      </c>
      <c r="AV61" s="299">
        <f>AW60/AU60</f>
        <v>0.14753274383906234</v>
      </c>
      <c r="AY61" s="299">
        <f>AZ60/AX60</f>
        <v>0.15703433110716794</v>
      </c>
      <c r="BB61" s="299">
        <f>BC60/BA60</f>
        <v>0.15277449898327555</v>
      </c>
      <c r="BE61" s="299">
        <f>BF60/BD60</f>
        <v>0.14686073700874802</v>
      </c>
      <c r="BH61" s="299">
        <f>BI60/BG60</f>
        <v>0.14051193926911718</v>
      </c>
      <c r="BK61" s="299">
        <f>BL60/BJ60</f>
        <v>0.12759144924486557</v>
      </c>
      <c r="BN61" s="299">
        <f>BO60/BM60</f>
        <v>0.12506422807968248</v>
      </c>
      <c r="BQ61" s="299">
        <f>BR60/BP60</f>
        <v>0.123288205479653</v>
      </c>
      <c r="BT61" s="299">
        <f>BU60/BS60</f>
        <v>0.13193479320599596</v>
      </c>
      <c r="BW61" s="299">
        <f>BX60/BV60</f>
        <v>0.1350335002443146</v>
      </c>
      <c r="BZ61" s="299">
        <f>CA60/BY60</f>
        <v>0.13955248286872488</v>
      </c>
      <c r="CC61" s="563"/>
    </row>
    <row r="62" spans="1:81" ht="17.25" customHeight="1">
      <c r="B62" s="1621" t="s">
        <v>68</v>
      </c>
      <c r="C62" s="1621"/>
      <c r="D62" s="1621"/>
      <c r="E62" s="1621"/>
      <c r="F62" s="1621"/>
      <c r="T62" s="300"/>
      <c r="U62" s="301"/>
    </row>
    <row r="63" spans="1:81">
      <c r="T63" s="300"/>
      <c r="U63" s="301"/>
    </row>
    <row r="64" spans="1:81">
      <c r="T64" s="300"/>
      <c r="U64" s="301"/>
    </row>
    <row r="65" spans="20:21">
      <c r="T65" s="300"/>
      <c r="U65" s="301"/>
    </row>
    <row r="66" spans="20:21">
      <c r="T66" s="300"/>
      <c r="U66" s="301"/>
    </row>
    <row r="67" spans="20:21">
      <c r="T67" s="300"/>
      <c r="U67" s="301"/>
    </row>
    <row r="68" spans="20:21">
      <c r="T68" s="300"/>
      <c r="U68" s="301"/>
    </row>
    <row r="69" spans="20:21">
      <c r="T69" s="300"/>
      <c r="U69" s="301"/>
    </row>
    <row r="70" spans="20:21">
      <c r="T70" s="300"/>
      <c r="U70" s="301"/>
    </row>
    <row r="71" spans="20:21">
      <c r="T71" s="300"/>
      <c r="U71" s="301"/>
    </row>
    <row r="72" spans="20:21">
      <c r="T72" s="300"/>
      <c r="U72" s="301"/>
    </row>
    <row r="73" spans="20:21">
      <c r="T73" s="300"/>
      <c r="U73" s="301"/>
    </row>
    <row r="74" spans="20:21">
      <c r="T74" s="300"/>
      <c r="U74" s="301"/>
    </row>
    <row r="75" spans="20:21">
      <c r="T75" s="300"/>
      <c r="U75" s="301"/>
    </row>
    <row r="76" spans="20:21">
      <c r="T76" s="300"/>
      <c r="U76" s="301"/>
    </row>
    <row r="77" spans="20:21">
      <c r="T77" s="300"/>
      <c r="U77" s="301"/>
    </row>
    <row r="78" spans="20:21">
      <c r="T78" s="300"/>
      <c r="U78" s="301"/>
    </row>
    <row r="79" spans="20:21">
      <c r="T79" s="300"/>
      <c r="U79" s="301"/>
    </row>
    <row r="80" spans="20:21">
      <c r="T80" s="300"/>
      <c r="U80" s="301"/>
    </row>
    <row r="81" spans="20:21">
      <c r="T81" s="300"/>
      <c r="U81" s="301"/>
    </row>
    <row r="82" spans="20:21">
      <c r="T82" s="300"/>
      <c r="U82" s="301"/>
    </row>
    <row r="83" spans="20:21">
      <c r="T83" s="300"/>
      <c r="U83" s="301"/>
    </row>
    <row r="84" spans="20:21">
      <c r="T84" s="300"/>
      <c r="U84" s="301"/>
    </row>
    <row r="85" spans="20:21">
      <c r="T85" s="300"/>
      <c r="U85" s="301"/>
    </row>
    <row r="86" spans="20:21">
      <c r="T86" s="300"/>
      <c r="U86" s="301"/>
    </row>
    <row r="87" spans="20:21">
      <c r="T87" s="300"/>
      <c r="U87" s="301"/>
    </row>
    <row r="88" spans="20:21">
      <c r="T88" s="300"/>
      <c r="U88" s="301"/>
    </row>
    <row r="89" spans="20:21">
      <c r="T89" s="300"/>
      <c r="U89" s="301"/>
    </row>
    <row r="90" spans="20:21">
      <c r="T90" s="300"/>
      <c r="U90" s="301"/>
    </row>
    <row r="91" spans="20:21">
      <c r="T91" s="300"/>
      <c r="U91" s="301"/>
    </row>
    <row r="92" spans="20:21">
      <c r="T92" s="300"/>
      <c r="U92" s="301"/>
    </row>
    <row r="93" spans="20:21">
      <c r="T93" s="300"/>
      <c r="U93" s="301"/>
    </row>
    <row r="94" spans="20:21">
      <c r="T94" s="300"/>
      <c r="U94" s="301"/>
    </row>
    <row r="95" spans="20:21">
      <c r="T95" s="300"/>
      <c r="U95" s="301"/>
    </row>
    <row r="96" spans="20:21">
      <c r="T96" s="300"/>
      <c r="U96" s="301"/>
    </row>
    <row r="97" spans="20:21">
      <c r="T97" s="300"/>
      <c r="U97" s="301"/>
    </row>
    <row r="98" spans="20:21">
      <c r="T98" s="300"/>
      <c r="U98" s="301"/>
    </row>
    <row r="99" spans="20:21">
      <c r="T99" s="300"/>
      <c r="U99" s="301"/>
    </row>
    <row r="100" spans="20:21">
      <c r="T100" s="300"/>
      <c r="U100" s="301"/>
    </row>
    <row r="101" spans="20:21">
      <c r="T101" s="300"/>
      <c r="U101" s="301"/>
    </row>
    <row r="102" spans="20:21">
      <c r="T102" s="300"/>
      <c r="U102" s="301"/>
    </row>
    <row r="103" spans="20:21">
      <c r="T103" s="300"/>
      <c r="U103" s="301"/>
    </row>
    <row r="104" spans="20:21">
      <c r="T104" s="300"/>
      <c r="U104" s="301"/>
    </row>
    <row r="105" spans="20:21">
      <c r="T105" s="300"/>
      <c r="U105" s="301"/>
    </row>
    <row r="106" spans="20:21">
      <c r="T106" s="300"/>
      <c r="U106" s="301"/>
    </row>
    <row r="107" spans="20:21">
      <c r="T107" s="300"/>
      <c r="U107" s="301"/>
    </row>
    <row r="108" spans="20:21">
      <c r="T108" s="300"/>
      <c r="U108" s="301"/>
    </row>
    <row r="109" spans="20:21">
      <c r="T109" s="300"/>
      <c r="U109" s="301"/>
    </row>
    <row r="110" spans="20:21">
      <c r="T110" s="300"/>
      <c r="U110" s="301"/>
    </row>
    <row r="111" spans="20:21">
      <c r="T111" s="300"/>
      <c r="U111" s="301"/>
    </row>
    <row r="112" spans="20:21">
      <c r="T112" s="300"/>
      <c r="U112" s="301"/>
    </row>
    <row r="113" spans="20:21">
      <c r="T113" s="300"/>
      <c r="U113" s="301"/>
    </row>
    <row r="114" spans="20:21">
      <c r="T114" s="300"/>
      <c r="U114" s="301"/>
    </row>
    <row r="115" spans="20:21">
      <c r="T115" s="300"/>
      <c r="U115" s="301"/>
    </row>
    <row r="116" spans="20:21">
      <c r="T116" s="300"/>
      <c r="U116" s="301"/>
    </row>
    <row r="117" spans="20:21">
      <c r="T117" s="300"/>
      <c r="U117" s="301"/>
    </row>
    <row r="118" spans="20:21">
      <c r="T118" s="300"/>
      <c r="U118" s="301"/>
    </row>
    <row r="119" spans="20:21">
      <c r="T119" s="300"/>
      <c r="U119" s="301"/>
    </row>
    <row r="120" spans="20:21">
      <c r="T120" s="300"/>
      <c r="U120" s="301"/>
    </row>
    <row r="121" spans="20:21">
      <c r="T121" s="300"/>
      <c r="U121" s="301"/>
    </row>
    <row r="122" spans="20:21">
      <c r="T122" s="300"/>
      <c r="U122" s="301"/>
    </row>
    <row r="123" spans="20:21">
      <c r="T123" s="300"/>
      <c r="U123" s="301"/>
    </row>
    <row r="124" spans="20:21">
      <c r="T124" s="300"/>
      <c r="U124" s="301"/>
    </row>
    <row r="125" spans="20:21">
      <c r="T125" s="300"/>
      <c r="U125" s="301"/>
    </row>
    <row r="126" spans="20:21">
      <c r="T126" s="300"/>
      <c r="U126" s="301"/>
    </row>
    <row r="127" spans="20:21">
      <c r="T127" s="300"/>
      <c r="U127" s="301"/>
    </row>
    <row r="128" spans="20:21">
      <c r="T128" s="300"/>
      <c r="U128" s="301"/>
    </row>
    <row r="129" spans="20:21">
      <c r="T129" s="300"/>
      <c r="U129" s="301"/>
    </row>
    <row r="130" spans="20:21">
      <c r="T130" s="300"/>
      <c r="U130" s="301"/>
    </row>
    <row r="131" spans="20:21">
      <c r="T131" s="300"/>
      <c r="U131" s="301"/>
    </row>
    <row r="132" spans="20:21">
      <c r="T132" s="300"/>
      <c r="U132" s="301"/>
    </row>
    <row r="133" spans="20:21">
      <c r="T133" s="300"/>
      <c r="U133" s="301"/>
    </row>
    <row r="134" spans="20:21">
      <c r="T134" s="300"/>
      <c r="U134" s="301"/>
    </row>
    <row r="135" spans="20:21">
      <c r="T135" s="300"/>
      <c r="U135" s="301"/>
    </row>
    <row r="136" spans="20:21">
      <c r="T136" s="300"/>
      <c r="U136" s="301"/>
    </row>
    <row r="137" spans="20:21">
      <c r="T137" s="300"/>
      <c r="U137" s="301"/>
    </row>
    <row r="138" spans="20:21">
      <c r="T138" s="300"/>
      <c r="U138" s="301"/>
    </row>
    <row r="139" spans="20:21">
      <c r="T139" s="300"/>
      <c r="U139" s="301"/>
    </row>
    <row r="140" spans="20:21">
      <c r="T140" s="300"/>
      <c r="U140" s="301"/>
    </row>
    <row r="141" spans="20:21">
      <c r="T141" s="300"/>
      <c r="U141" s="301"/>
    </row>
    <row r="142" spans="20:21">
      <c r="T142" s="300"/>
      <c r="U142" s="301"/>
    </row>
    <row r="143" spans="20:21">
      <c r="T143" s="300"/>
      <c r="U143" s="301"/>
    </row>
    <row r="144" spans="20:21">
      <c r="T144" s="300"/>
      <c r="U144" s="301"/>
    </row>
    <row r="145" spans="20:21">
      <c r="T145" s="300"/>
      <c r="U145" s="301"/>
    </row>
    <row r="146" spans="20:21">
      <c r="T146" s="300"/>
      <c r="U146" s="301"/>
    </row>
    <row r="147" spans="20:21">
      <c r="T147" s="300"/>
      <c r="U147" s="301"/>
    </row>
    <row r="148" spans="20:21">
      <c r="T148" s="300"/>
      <c r="U148" s="301"/>
    </row>
    <row r="149" spans="20:21">
      <c r="T149" s="300"/>
      <c r="U149" s="301"/>
    </row>
    <row r="150" spans="20:21">
      <c r="T150" s="300"/>
      <c r="U150" s="301"/>
    </row>
    <row r="151" spans="20:21">
      <c r="T151" s="300"/>
      <c r="U151" s="301"/>
    </row>
    <row r="152" spans="20:21">
      <c r="T152" s="300"/>
      <c r="U152" s="301"/>
    </row>
    <row r="153" spans="20:21">
      <c r="T153" s="300"/>
      <c r="U153" s="301"/>
    </row>
    <row r="154" spans="20:21">
      <c r="T154" s="300"/>
      <c r="U154" s="301"/>
    </row>
    <row r="155" spans="20:21">
      <c r="T155" s="300"/>
      <c r="U155" s="301"/>
    </row>
    <row r="156" spans="20:21">
      <c r="T156" s="300"/>
      <c r="U156" s="301"/>
    </row>
    <row r="157" spans="20:21">
      <c r="T157" s="300"/>
      <c r="U157" s="301"/>
    </row>
    <row r="158" spans="20:21">
      <c r="T158" s="300"/>
      <c r="U158" s="301"/>
    </row>
    <row r="159" spans="20:21">
      <c r="T159" s="300"/>
      <c r="U159" s="301"/>
    </row>
    <row r="160" spans="20:21">
      <c r="T160" s="300"/>
      <c r="U160" s="301"/>
    </row>
    <row r="161" spans="20:21">
      <c r="T161" s="300"/>
      <c r="U161" s="301"/>
    </row>
    <row r="162" spans="20:21">
      <c r="T162" s="300"/>
      <c r="U162" s="301"/>
    </row>
    <row r="163" spans="20:21">
      <c r="T163" s="300"/>
      <c r="U163" s="301"/>
    </row>
    <row r="164" spans="20:21">
      <c r="T164" s="300"/>
      <c r="U164" s="301"/>
    </row>
    <row r="165" spans="20:21">
      <c r="T165" s="300"/>
      <c r="U165" s="301"/>
    </row>
    <row r="166" spans="20:21">
      <c r="T166" s="300"/>
      <c r="U166" s="301"/>
    </row>
    <row r="167" spans="20:21">
      <c r="T167" s="300"/>
      <c r="U167" s="301"/>
    </row>
    <row r="168" spans="20:21">
      <c r="T168" s="300"/>
      <c r="U168" s="301"/>
    </row>
    <row r="169" spans="20:21">
      <c r="T169" s="300"/>
      <c r="U169" s="301"/>
    </row>
    <row r="170" spans="20:21">
      <c r="T170" s="300"/>
      <c r="U170" s="301"/>
    </row>
    <row r="171" spans="20:21">
      <c r="T171" s="300"/>
      <c r="U171" s="301"/>
    </row>
    <row r="172" spans="20:21">
      <c r="T172" s="300"/>
      <c r="U172" s="301"/>
    </row>
    <row r="173" spans="20:21">
      <c r="T173" s="300"/>
      <c r="U173" s="301"/>
    </row>
    <row r="174" spans="20:21">
      <c r="T174" s="300"/>
      <c r="U174" s="301"/>
    </row>
    <row r="175" spans="20:21">
      <c r="T175" s="300"/>
      <c r="U175" s="301"/>
    </row>
    <row r="176" spans="20:21">
      <c r="T176" s="300"/>
      <c r="U176" s="301"/>
    </row>
    <row r="177" spans="20:21">
      <c r="T177" s="300"/>
      <c r="U177" s="301"/>
    </row>
    <row r="178" spans="20:21">
      <c r="T178" s="300"/>
      <c r="U178" s="301"/>
    </row>
    <row r="179" spans="20:21">
      <c r="T179" s="300"/>
      <c r="U179" s="301"/>
    </row>
    <row r="180" spans="20:21">
      <c r="T180" s="300"/>
      <c r="U180" s="301"/>
    </row>
    <row r="181" spans="20:21">
      <c r="T181" s="300"/>
      <c r="U181" s="301"/>
    </row>
    <row r="182" spans="20:21">
      <c r="T182" s="300"/>
      <c r="U182" s="301"/>
    </row>
    <row r="183" spans="20:21">
      <c r="T183" s="300"/>
      <c r="U183" s="301"/>
    </row>
    <row r="184" spans="20:21">
      <c r="T184" s="300"/>
      <c r="U184" s="301"/>
    </row>
    <row r="185" spans="20:21">
      <c r="T185" s="300"/>
      <c r="U185" s="301"/>
    </row>
    <row r="186" spans="20:21">
      <c r="T186" s="300"/>
      <c r="U186" s="301"/>
    </row>
    <row r="187" spans="20:21">
      <c r="T187" s="300"/>
      <c r="U187" s="301"/>
    </row>
    <row r="188" spans="20:21">
      <c r="T188" s="300"/>
      <c r="U188" s="301"/>
    </row>
    <row r="189" spans="20:21">
      <c r="T189" s="300"/>
      <c r="U189" s="301"/>
    </row>
    <row r="190" spans="20:21">
      <c r="T190" s="300"/>
      <c r="U190" s="301"/>
    </row>
    <row r="191" spans="20:21">
      <c r="T191" s="300"/>
      <c r="U191" s="301"/>
    </row>
    <row r="192" spans="20:21">
      <c r="T192" s="300"/>
      <c r="U192" s="301"/>
    </row>
    <row r="193" spans="20:21">
      <c r="T193" s="300"/>
      <c r="U193" s="301"/>
    </row>
    <row r="194" spans="20:21">
      <c r="T194" s="300"/>
      <c r="U194" s="301"/>
    </row>
    <row r="195" spans="20:21">
      <c r="T195" s="300"/>
      <c r="U195" s="301"/>
    </row>
    <row r="196" spans="20:21">
      <c r="T196" s="300"/>
      <c r="U196" s="301"/>
    </row>
    <row r="197" spans="20:21">
      <c r="T197" s="300"/>
      <c r="U197" s="301"/>
    </row>
    <row r="198" spans="20:21">
      <c r="T198" s="300"/>
      <c r="U198" s="301"/>
    </row>
    <row r="199" spans="20:21">
      <c r="T199" s="300"/>
      <c r="U199" s="301"/>
    </row>
    <row r="200" spans="20:21">
      <c r="T200" s="300"/>
      <c r="U200" s="301"/>
    </row>
    <row r="201" spans="20:21">
      <c r="T201" s="300"/>
      <c r="U201" s="301"/>
    </row>
    <row r="202" spans="20:21">
      <c r="T202" s="300"/>
      <c r="U202" s="301"/>
    </row>
    <row r="203" spans="20:21">
      <c r="T203" s="300"/>
      <c r="U203" s="301"/>
    </row>
    <row r="204" spans="20:21">
      <c r="T204" s="300"/>
      <c r="U204" s="301"/>
    </row>
    <row r="205" spans="20:21">
      <c r="T205" s="300"/>
      <c r="U205" s="301"/>
    </row>
    <row r="206" spans="20:21">
      <c r="T206" s="300"/>
      <c r="U206" s="301"/>
    </row>
    <row r="207" spans="20:21">
      <c r="T207" s="300"/>
      <c r="U207" s="301"/>
    </row>
    <row r="208" spans="20:21">
      <c r="T208" s="300"/>
      <c r="U208" s="301"/>
    </row>
    <row r="209" spans="2:52">
      <c r="T209" s="300"/>
      <c r="U209" s="301"/>
    </row>
    <row r="210" spans="2:52">
      <c r="T210" s="300"/>
      <c r="U210" s="301"/>
    </row>
    <row r="211" spans="2:52">
      <c r="T211" s="300"/>
      <c r="U211" s="301"/>
    </row>
    <row r="212" spans="2:52">
      <c r="T212" s="300"/>
      <c r="U212" s="301"/>
    </row>
    <row r="213" spans="2:52">
      <c r="T213" s="300"/>
      <c r="U213" s="301"/>
    </row>
    <row r="214" spans="2:52">
      <c r="T214" s="300"/>
      <c r="U214" s="301"/>
    </row>
    <row r="215" spans="2:52">
      <c r="T215" s="300"/>
      <c r="U215" s="301"/>
    </row>
    <row r="216" spans="2:52">
      <c r="T216" s="300"/>
      <c r="U216" s="301"/>
    </row>
    <row r="217" spans="2:52">
      <c r="T217" s="300"/>
      <c r="U217" s="301"/>
    </row>
    <row r="218" spans="2:52">
      <c r="T218" s="300"/>
      <c r="U218" s="301"/>
    </row>
    <row r="219" spans="2:52">
      <c r="T219" s="300"/>
      <c r="U219" s="301"/>
    </row>
    <row r="220" spans="2:52" ht="13.8" thickBot="1">
      <c r="T220" s="300"/>
      <c r="U220" s="301"/>
    </row>
    <row r="221" spans="2:52" ht="40.200000000000003" thickTop="1">
      <c r="B221" s="661" t="s">
        <v>129</v>
      </c>
      <c r="C221" s="662" t="s">
        <v>130</v>
      </c>
      <c r="D221" s="663" t="s">
        <v>131</v>
      </c>
      <c r="E221" s="663" t="s">
        <v>132</v>
      </c>
      <c r="F221" s="662" t="s">
        <v>133</v>
      </c>
      <c r="G221" s="663" t="s">
        <v>134</v>
      </c>
      <c r="H221" s="664" t="s">
        <v>135</v>
      </c>
      <c r="I221" s="665" t="s">
        <v>136</v>
      </c>
      <c r="J221" s="666"/>
      <c r="K221" s="667" t="s">
        <v>137</v>
      </c>
      <c r="L221" s="667"/>
      <c r="M221" s="668" t="s">
        <v>138</v>
      </c>
      <c r="N221" s="669"/>
      <c r="O221" s="670" t="s">
        <v>139</v>
      </c>
      <c r="P221" s="670"/>
      <c r="Q221" s="671" t="s">
        <v>90</v>
      </c>
      <c r="R221" s="672"/>
      <c r="S221" s="671" t="s">
        <v>91</v>
      </c>
      <c r="T221" s="672"/>
      <c r="U221" s="673" t="s">
        <v>118</v>
      </c>
      <c r="V221" s="674"/>
      <c r="W221" s="673" t="s">
        <v>123</v>
      </c>
      <c r="X221" s="674"/>
      <c r="Y221" s="673" t="s">
        <v>117</v>
      </c>
      <c r="Z221" s="674"/>
      <c r="AA221" s="673" t="s">
        <v>124</v>
      </c>
      <c r="AB221" s="674"/>
      <c r="AC221" s="673" t="s">
        <v>116</v>
      </c>
      <c r="AD221" s="674"/>
      <c r="AE221" s="673" t="s">
        <v>122</v>
      </c>
      <c r="AF221" s="674"/>
      <c r="AG221" s="671" t="s">
        <v>115</v>
      </c>
      <c r="AH221" s="672"/>
      <c r="AI221" s="671" t="s">
        <v>121</v>
      </c>
      <c r="AJ221" s="672"/>
      <c r="AK221" s="671" t="s">
        <v>114</v>
      </c>
      <c r="AL221" s="672"/>
      <c r="AM221" s="671" t="s">
        <v>120</v>
      </c>
      <c r="AN221" s="672"/>
      <c r="AO221" s="671" t="s">
        <v>119</v>
      </c>
      <c r="AP221" s="672"/>
      <c r="AQ221" s="671" t="s">
        <v>126</v>
      </c>
      <c r="AR221" s="672"/>
      <c r="AS221" s="671" t="s">
        <v>113</v>
      </c>
      <c r="AT221" s="672"/>
      <c r="AU221" s="671" t="s">
        <v>125</v>
      </c>
      <c r="AV221" s="672"/>
      <c r="AW221" s="671" t="s">
        <v>140</v>
      </c>
      <c r="AX221" s="672"/>
      <c r="AY221" s="671" t="s">
        <v>141</v>
      </c>
      <c r="AZ221" s="672"/>
    </row>
    <row r="222" spans="2:52" ht="14.4">
      <c r="B222" s="675" t="s">
        <v>142</v>
      </c>
      <c r="C222" s="676"/>
      <c r="D222" s="677"/>
      <c r="E222" s="677"/>
      <c r="F222" s="678"/>
      <c r="G222" s="677"/>
      <c r="H222" s="677"/>
      <c r="I222" s="682"/>
      <c r="J222" s="682"/>
      <c r="K222" s="682"/>
      <c r="L222" s="682"/>
      <c r="M222" s="682"/>
      <c r="N222" s="682"/>
      <c r="O222" s="682"/>
      <c r="P222" s="682"/>
      <c r="Q222" s="682"/>
      <c r="R222" s="682"/>
      <c r="S222" s="682"/>
      <c r="T222" s="682"/>
      <c r="U222" s="682"/>
      <c r="V222" s="682"/>
      <c r="W222" s="682"/>
      <c r="X222" s="682"/>
      <c r="Y222" s="682"/>
      <c r="Z222" s="682"/>
      <c r="AA222" s="682"/>
      <c r="AB222" s="682"/>
      <c r="AC222" s="682"/>
      <c r="AD222" s="682"/>
      <c r="AE222" s="682"/>
      <c r="AF222" s="682"/>
      <c r="AG222" s="682"/>
      <c r="AH222" s="682"/>
      <c r="AI222" s="682"/>
      <c r="AJ222" s="682"/>
      <c r="AK222" s="682"/>
      <c r="AL222" s="682"/>
      <c r="AM222" s="682"/>
      <c r="AN222" s="682"/>
      <c r="AO222" s="682"/>
      <c r="AP222" s="682"/>
      <c r="AQ222" s="682"/>
      <c r="AR222" s="682"/>
      <c r="AS222" s="682"/>
      <c r="AT222" s="682"/>
      <c r="AU222" s="682"/>
      <c r="AV222" s="682"/>
      <c r="AW222" s="682"/>
      <c r="AX222" s="682"/>
      <c r="AY222" s="682"/>
      <c r="AZ222" s="682"/>
    </row>
    <row r="223" spans="2:52" ht="14.4">
      <c r="B223" s="675" t="s">
        <v>143</v>
      </c>
      <c r="C223" s="678"/>
      <c r="D223" s="677"/>
      <c r="E223" s="677"/>
      <c r="F223" s="678"/>
      <c r="G223" s="677"/>
      <c r="H223" s="677"/>
      <c r="I223" s="682"/>
      <c r="J223" s="682"/>
      <c r="K223" s="682"/>
      <c r="L223" s="682"/>
      <c r="M223" s="682"/>
      <c r="N223" s="682"/>
      <c r="O223" s="682"/>
      <c r="P223" s="682"/>
      <c r="Q223" s="682"/>
      <c r="R223" s="682"/>
      <c r="S223" s="682"/>
      <c r="T223" s="682"/>
      <c r="U223" s="682"/>
      <c r="V223" s="682"/>
      <c r="W223" s="682"/>
      <c r="X223" s="682"/>
      <c r="Y223" s="682"/>
      <c r="Z223" s="682"/>
      <c r="AA223" s="682"/>
      <c r="AB223" s="682"/>
      <c r="AC223" s="682"/>
      <c r="AD223" s="682"/>
      <c r="AE223" s="682"/>
      <c r="AF223" s="682"/>
      <c r="AG223" s="682"/>
      <c r="AH223" s="682"/>
      <c r="AI223" s="682"/>
      <c r="AJ223" s="682"/>
      <c r="AK223" s="682"/>
      <c r="AL223" s="682"/>
      <c r="AM223" s="682"/>
      <c r="AN223" s="682"/>
      <c r="AO223" s="682"/>
      <c r="AP223" s="682"/>
      <c r="AQ223" s="682"/>
      <c r="AR223" s="682"/>
      <c r="AS223" s="682"/>
      <c r="AT223" s="682"/>
      <c r="AU223" s="682"/>
      <c r="AV223" s="682"/>
      <c r="AW223" s="682"/>
      <c r="AX223" s="682"/>
      <c r="AY223" s="682"/>
      <c r="AZ223" s="682"/>
    </row>
    <row r="224" spans="2:52" ht="14.4">
      <c r="B224" s="675" t="s">
        <v>144</v>
      </c>
      <c r="C224" s="678"/>
      <c r="D224" s="677"/>
      <c r="E224" s="677"/>
      <c r="F224" s="678"/>
      <c r="G224" s="677"/>
      <c r="H224" s="677"/>
      <c r="I224" s="682"/>
      <c r="J224" s="682"/>
      <c r="K224" s="682"/>
      <c r="L224" s="682"/>
      <c r="M224" s="682"/>
      <c r="N224" s="682"/>
      <c r="O224" s="682"/>
      <c r="P224" s="682"/>
      <c r="Q224" s="682"/>
      <c r="R224" s="682"/>
      <c r="S224" s="682"/>
      <c r="T224" s="682"/>
      <c r="U224" s="682"/>
      <c r="V224" s="682"/>
      <c r="W224" s="682"/>
      <c r="X224" s="682"/>
      <c r="Y224" s="682"/>
      <c r="Z224" s="682"/>
      <c r="AA224" s="682"/>
      <c r="AB224" s="682"/>
      <c r="AC224" s="682"/>
      <c r="AD224" s="682"/>
      <c r="AE224" s="682"/>
      <c r="AF224" s="682"/>
      <c r="AG224" s="682"/>
      <c r="AH224" s="682"/>
      <c r="AI224" s="682"/>
      <c r="AJ224" s="682"/>
      <c r="AK224" s="682"/>
      <c r="AL224" s="682"/>
      <c r="AM224" s="682"/>
      <c r="AN224" s="682"/>
      <c r="AO224" s="682"/>
      <c r="AP224" s="682"/>
      <c r="AQ224" s="682"/>
      <c r="AR224" s="682"/>
      <c r="AS224" s="682"/>
      <c r="AT224" s="682"/>
      <c r="AU224" s="682"/>
      <c r="AV224" s="682"/>
      <c r="AW224" s="682"/>
      <c r="AX224" s="682"/>
      <c r="AY224" s="682"/>
      <c r="AZ224" s="682"/>
    </row>
    <row r="225" spans="2:52" ht="14.4">
      <c r="B225" s="675" t="s">
        <v>145</v>
      </c>
      <c r="C225" s="678"/>
      <c r="D225" s="677"/>
      <c r="E225" s="677"/>
      <c r="F225" s="678"/>
      <c r="G225" s="677"/>
      <c r="H225" s="677"/>
      <c r="I225" s="682"/>
      <c r="J225" s="682"/>
      <c r="K225" s="682"/>
      <c r="L225" s="682"/>
      <c r="M225" s="682"/>
      <c r="N225" s="682"/>
      <c r="O225" s="682"/>
      <c r="P225" s="682"/>
      <c r="Q225" s="682"/>
      <c r="R225" s="682"/>
      <c r="S225" s="682"/>
      <c r="T225" s="682"/>
      <c r="U225" s="682"/>
      <c r="V225" s="682"/>
      <c r="W225" s="682"/>
      <c r="X225" s="682"/>
      <c r="Y225" s="682"/>
      <c r="Z225" s="682"/>
      <c r="AA225" s="682"/>
      <c r="AB225" s="682"/>
      <c r="AC225" s="682"/>
      <c r="AD225" s="682"/>
      <c r="AE225" s="682"/>
      <c r="AF225" s="682"/>
      <c r="AG225" s="682"/>
      <c r="AH225" s="682"/>
      <c r="AI225" s="682"/>
      <c r="AJ225" s="682"/>
      <c r="AK225" s="682"/>
      <c r="AL225" s="682"/>
      <c r="AM225" s="682"/>
      <c r="AN225" s="682"/>
      <c r="AO225" s="682"/>
      <c r="AP225" s="682"/>
      <c r="AQ225" s="682"/>
      <c r="AR225" s="682"/>
      <c r="AS225" s="682"/>
      <c r="AT225" s="682"/>
      <c r="AU225" s="682"/>
      <c r="AV225" s="682"/>
      <c r="AW225" s="682"/>
      <c r="AX225" s="682"/>
      <c r="AY225" s="682"/>
      <c r="AZ225" s="682"/>
    </row>
    <row r="226" spans="2:52" ht="14.4">
      <c r="B226" s="675" t="s">
        <v>146</v>
      </c>
      <c r="C226" s="678"/>
      <c r="D226" s="677"/>
      <c r="E226" s="677"/>
      <c r="F226" s="678"/>
      <c r="G226" s="677"/>
      <c r="H226" s="677"/>
      <c r="I226" s="682"/>
      <c r="J226" s="682"/>
      <c r="K226" s="682"/>
      <c r="L226" s="682"/>
      <c r="M226" s="682"/>
      <c r="N226" s="682"/>
      <c r="O226" s="682"/>
      <c r="P226" s="682"/>
      <c r="Q226" s="682"/>
      <c r="R226" s="682"/>
      <c r="S226" s="682"/>
      <c r="T226" s="682"/>
      <c r="U226" s="682"/>
      <c r="V226" s="682"/>
      <c r="W226" s="682"/>
      <c r="X226" s="682"/>
      <c r="Y226" s="682"/>
      <c r="Z226" s="682"/>
      <c r="AA226" s="682"/>
      <c r="AB226" s="682"/>
      <c r="AC226" s="682"/>
      <c r="AD226" s="682"/>
      <c r="AE226" s="682"/>
      <c r="AF226" s="682"/>
      <c r="AG226" s="682"/>
      <c r="AH226" s="682"/>
      <c r="AI226" s="682"/>
      <c r="AJ226" s="682"/>
      <c r="AK226" s="682"/>
      <c r="AL226" s="682"/>
      <c r="AM226" s="682"/>
      <c r="AN226" s="682"/>
      <c r="AO226" s="682"/>
      <c r="AP226" s="682"/>
      <c r="AQ226" s="682"/>
      <c r="AR226" s="682"/>
      <c r="AS226" s="682"/>
      <c r="AT226" s="682"/>
      <c r="AU226" s="682"/>
      <c r="AV226" s="682"/>
      <c r="AW226" s="682"/>
      <c r="AX226" s="682"/>
      <c r="AY226" s="682"/>
      <c r="AZ226" s="682"/>
    </row>
    <row r="227" spans="2:52" ht="14.4">
      <c r="B227" s="675" t="s">
        <v>147</v>
      </c>
      <c r="C227" s="678"/>
      <c r="D227" s="677"/>
      <c r="E227" s="677"/>
      <c r="F227" s="678"/>
      <c r="G227" s="677"/>
      <c r="H227" s="677"/>
      <c r="I227" s="682"/>
      <c r="J227" s="682"/>
      <c r="K227" s="682"/>
      <c r="L227" s="682"/>
      <c r="M227" s="682"/>
      <c r="N227" s="682"/>
      <c r="O227" s="682"/>
      <c r="P227" s="682"/>
      <c r="Q227" s="682"/>
      <c r="R227" s="682"/>
      <c r="S227" s="682"/>
      <c r="T227" s="682"/>
      <c r="U227" s="682"/>
      <c r="V227" s="682"/>
      <c r="W227" s="682"/>
      <c r="X227" s="682"/>
      <c r="Y227" s="682"/>
      <c r="Z227" s="682"/>
      <c r="AA227" s="682"/>
      <c r="AB227" s="682"/>
      <c r="AC227" s="682"/>
      <c r="AD227" s="682"/>
      <c r="AE227" s="682"/>
      <c r="AF227" s="682"/>
      <c r="AG227" s="682"/>
      <c r="AH227" s="682"/>
      <c r="AI227" s="682"/>
      <c r="AJ227" s="682"/>
      <c r="AK227" s="682"/>
      <c r="AL227" s="682"/>
      <c r="AM227" s="682"/>
      <c r="AN227" s="682"/>
      <c r="AO227" s="682"/>
      <c r="AP227" s="682"/>
      <c r="AQ227" s="682"/>
      <c r="AR227" s="682"/>
      <c r="AS227" s="682"/>
      <c r="AT227" s="682"/>
      <c r="AU227" s="682"/>
      <c r="AV227" s="682"/>
      <c r="AW227" s="682"/>
      <c r="AX227" s="682"/>
      <c r="AY227" s="682"/>
      <c r="AZ227" s="682"/>
    </row>
    <row r="228" spans="2:52" ht="14.4">
      <c r="B228" s="675" t="s">
        <v>148</v>
      </c>
      <c r="C228" s="678"/>
      <c r="D228" s="677"/>
      <c r="E228" s="677"/>
      <c r="F228" s="678"/>
      <c r="G228" s="677"/>
      <c r="H228" s="677"/>
      <c r="I228" s="682"/>
      <c r="J228" s="682"/>
      <c r="K228" s="682"/>
      <c r="L228" s="682"/>
      <c r="M228" s="682"/>
      <c r="N228" s="682"/>
      <c r="O228" s="682"/>
      <c r="P228" s="682"/>
      <c r="Q228" s="682"/>
      <c r="R228" s="682"/>
      <c r="S228" s="682"/>
      <c r="T228" s="682"/>
      <c r="U228" s="682"/>
      <c r="V228" s="682"/>
      <c r="W228" s="682"/>
      <c r="X228" s="682"/>
      <c r="Y228" s="682"/>
      <c r="Z228" s="682"/>
      <c r="AA228" s="682"/>
      <c r="AB228" s="682"/>
      <c r="AC228" s="682"/>
      <c r="AD228" s="682"/>
      <c r="AE228" s="682"/>
      <c r="AF228" s="682"/>
      <c r="AG228" s="682"/>
      <c r="AH228" s="682"/>
      <c r="AI228" s="682"/>
      <c r="AJ228" s="682"/>
      <c r="AK228" s="682"/>
      <c r="AL228" s="682"/>
      <c r="AM228" s="682"/>
      <c r="AN228" s="682"/>
      <c r="AO228" s="682"/>
      <c r="AP228" s="682"/>
      <c r="AQ228" s="682"/>
      <c r="AR228" s="682"/>
      <c r="AS228" s="682"/>
      <c r="AT228" s="682"/>
      <c r="AU228" s="682"/>
      <c r="AV228" s="682"/>
      <c r="AW228" s="682"/>
      <c r="AX228" s="682"/>
      <c r="AY228" s="682"/>
      <c r="AZ228" s="682"/>
    </row>
    <row r="229" spans="2:52" ht="14.4">
      <c r="B229" s="675" t="s">
        <v>149</v>
      </c>
      <c r="C229" s="678"/>
      <c r="D229" s="677"/>
      <c r="E229" s="677"/>
      <c r="F229" s="678"/>
      <c r="G229" s="677"/>
      <c r="H229" s="677"/>
      <c r="I229" s="682"/>
      <c r="J229" s="682"/>
      <c r="K229" s="682"/>
      <c r="L229" s="682"/>
      <c r="M229" s="682"/>
      <c r="N229" s="682"/>
      <c r="O229" s="682"/>
      <c r="P229" s="682"/>
      <c r="Q229" s="682"/>
      <c r="R229" s="682"/>
      <c r="S229" s="682"/>
      <c r="T229" s="682"/>
      <c r="U229" s="682"/>
      <c r="V229" s="682"/>
      <c r="W229" s="682"/>
      <c r="X229" s="682"/>
      <c r="Y229" s="682"/>
      <c r="Z229" s="682"/>
      <c r="AA229" s="682"/>
      <c r="AB229" s="682"/>
      <c r="AC229" s="682"/>
      <c r="AD229" s="682"/>
      <c r="AE229" s="682"/>
      <c r="AF229" s="682"/>
      <c r="AG229" s="682"/>
      <c r="AH229" s="682"/>
      <c r="AI229" s="682"/>
      <c r="AJ229" s="682"/>
      <c r="AK229" s="682"/>
      <c r="AL229" s="682"/>
      <c r="AM229" s="682"/>
      <c r="AN229" s="682"/>
      <c r="AO229" s="682"/>
      <c r="AP229" s="682"/>
      <c r="AQ229" s="682"/>
      <c r="AR229" s="682"/>
      <c r="AS229" s="682"/>
      <c r="AT229" s="682"/>
      <c r="AU229" s="682"/>
      <c r="AV229" s="682"/>
      <c r="AW229" s="682"/>
      <c r="AX229" s="682"/>
      <c r="AY229" s="682"/>
      <c r="AZ229" s="682"/>
    </row>
    <row r="230" spans="2:52" ht="14.4">
      <c r="B230" s="675" t="s">
        <v>150</v>
      </c>
      <c r="C230" s="678"/>
      <c r="D230" s="677"/>
      <c r="E230" s="677"/>
      <c r="F230" s="678"/>
      <c r="G230" s="677"/>
      <c r="H230" s="677"/>
      <c r="I230" s="682"/>
      <c r="J230" s="682"/>
      <c r="K230" s="682"/>
      <c r="L230" s="682"/>
      <c r="M230" s="682"/>
      <c r="N230" s="682"/>
      <c r="O230" s="682"/>
      <c r="P230" s="682"/>
      <c r="Q230" s="682"/>
      <c r="R230" s="682"/>
      <c r="S230" s="682"/>
      <c r="T230" s="682"/>
      <c r="U230" s="682"/>
      <c r="V230" s="682"/>
      <c r="W230" s="682"/>
      <c r="X230" s="682"/>
      <c r="Y230" s="682"/>
      <c r="Z230" s="682"/>
      <c r="AA230" s="682"/>
      <c r="AB230" s="682"/>
      <c r="AC230" s="682"/>
      <c r="AD230" s="682"/>
      <c r="AE230" s="682"/>
      <c r="AF230" s="682"/>
      <c r="AG230" s="682"/>
      <c r="AH230" s="682"/>
      <c r="AI230" s="682"/>
      <c r="AJ230" s="682"/>
      <c r="AK230" s="682"/>
      <c r="AL230" s="682"/>
      <c r="AM230" s="682"/>
      <c r="AN230" s="682"/>
      <c r="AO230" s="682"/>
      <c r="AP230" s="682"/>
      <c r="AQ230" s="682"/>
      <c r="AR230" s="682"/>
      <c r="AS230" s="682"/>
      <c r="AT230" s="682"/>
      <c r="AU230" s="682"/>
      <c r="AV230" s="682"/>
      <c r="AW230" s="682"/>
      <c r="AX230" s="682"/>
      <c r="AY230" s="682"/>
      <c r="AZ230" s="682"/>
    </row>
    <row r="231" spans="2:52" ht="14.4">
      <c r="B231" s="675" t="s">
        <v>151</v>
      </c>
      <c r="C231" s="678"/>
      <c r="D231" s="677"/>
      <c r="E231" s="677"/>
      <c r="F231" s="678"/>
      <c r="G231" s="677"/>
      <c r="H231" s="677"/>
      <c r="I231" s="682"/>
      <c r="J231" s="682"/>
      <c r="K231" s="682"/>
      <c r="L231" s="682"/>
      <c r="M231" s="682"/>
      <c r="N231" s="682"/>
      <c r="O231" s="682"/>
      <c r="P231" s="682"/>
      <c r="Q231" s="682"/>
      <c r="R231" s="682"/>
      <c r="S231" s="682"/>
      <c r="T231" s="682"/>
      <c r="U231" s="682"/>
      <c r="V231" s="682"/>
      <c r="W231" s="682"/>
      <c r="X231" s="682"/>
      <c r="Y231" s="682"/>
      <c r="Z231" s="682"/>
      <c r="AA231" s="682"/>
      <c r="AB231" s="682"/>
      <c r="AC231" s="682"/>
      <c r="AD231" s="682"/>
      <c r="AE231" s="682"/>
      <c r="AF231" s="682"/>
      <c r="AG231" s="682"/>
      <c r="AH231" s="682"/>
      <c r="AI231" s="682"/>
      <c r="AJ231" s="682"/>
      <c r="AK231" s="682"/>
      <c r="AL231" s="682"/>
      <c r="AM231" s="682"/>
      <c r="AN231" s="682"/>
      <c r="AO231" s="682"/>
      <c r="AP231" s="682"/>
      <c r="AQ231" s="682"/>
      <c r="AR231" s="682"/>
      <c r="AS231" s="682"/>
      <c r="AT231" s="682"/>
      <c r="AU231" s="682"/>
      <c r="AV231" s="682"/>
      <c r="AW231" s="682"/>
      <c r="AX231" s="682"/>
      <c r="AY231" s="682"/>
      <c r="AZ231" s="682"/>
    </row>
    <row r="232" spans="2:52" ht="14.4">
      <c r="B232" s="675" t="s">
        <v>152</v>
      </c>
      <c r="C232" s="678"/>
      <c r="D232" s="677"/>
      <c r="E232" s="677"/>
      <c r="F232" s="678"/>
      <c r="G232" s="677"/>
      <c r="H232" s="677"/>
      <c r="I232" s="682"/>
      <c r="J232" s="682"/>
      <c r="K232" s="682"/>
      <c r="L232" s="682"/>
      <c r="M232" s="682"/>
      <c r="N232" s="682"/>
      <c r="O232" s="682"/>
      <c r="P232" s="682"/>
      <c r="Q232" s="682"/>
      <c r="R232" s="682"/>
      <c r="S232" s="682"/>
      <c r="T232" s="682"/>
      <c r="U232" s="682"/>
      <c r="V232" s="682"/>
      <c r="W232" s="682"/>
      <c r="X232" s="682"/>
      <c r="Y232" s="682"/>
      <c r="Z232" s="682"/>
      <c r="AA232" s="682"/>
      <c r="AB232" s="682"/>
      <c r="AC232" s="682"/>
      <c r="AD232" s="682"/>
      <c r="AE232" s="682"/>
      <c r="AF232" s="682"/>
      <c r="AG232" s="682"/>
      <c r="AH232" s="682"/>
      <c r="AI232" s="682"/>
      <c r="AJ232" s="682"/>
      <c r="AK232" s="682"/>
      <c r="AL232" s="682"/>
      <c r="AM232" s="682"/>
      <c r="AN232" s="682"/>
      <c r="AO232" s="682"/>
      <c r="AP232" s="682"/>
      <c r="AQ232" s="682"/>
      <c r="AR232" s="682"/>
      <c r="AS232" s="682"/>
      <c r="AT232" s="682"/>
      <c r="AU232" s="682"/>
      <c r="AV232" s="682"/>
      <c r="AW232" s="682"/>
      <c r="AX232" s="682"/>
      <c r="AY232" s="682"/>
      <c r="AZ232" s="682"/>
    </row>
    <row r="233" spans="2:52" ht="14.4">
      <c r="B233" s="675" t="s">
        <v>153</v>
      </c>
      <c r="C233" s="678"/>
      <c r="D233" s="677"/>
      <c r="E233" s="677"/>
      <c r="F233" s="678"/>
      <c r="G233" s="677"/>
      <c r="H233" s="677"/>
      <c r="I233" s="682"/>
      <c r="J233" s="682"/>
      <c r="K233" s="682"/>
      <c r="L233" s="682"/>
      <c r="M233" s="682"/>
      <c r="N233" s="682"/>
      <c r="O233" s="682"/>
      <c r="P233" s="682"/>
      <c r="Q233" s="682"/>
      <c r="R233" s="682"/>
      <c r="S233" s="682"/>
      <c r="T233" s="682"/>
      <c r="U233" s="682"/>
      <c r="V233" s="682"/>
      <c r="W233" s="682"/>
      <c r="X233" s="682"/>
      <c r="Y233" s="682"/>
      <c r="Z233" s="682"/>
      <c r="AA233" s="682"/>
      <c r="AB233" s="682"/>
      <c r="AC233" s="682"/>
      <c r="AD233" s="682"/>
      <c r="AE233" s="682"/>
      <c r="AF233" s="682"/>
      <c r="AG233" s="682"/>
      <c r="AH233" s="682"/>
      <c r="AI233" s="682"/>
      <c r="AJ233" s="682"/>
      <c r="AK233" s="682"/>
      <c r="AL233" s="682"/>
      <c r="AM233" s="682"/>
      <c r="AN233" s="682"/>
      <c r="AO233" s="682"/>
      <c r="AP233" s="682"/>
      <c r="AQ233" s="682"/>
      <c r="AR233" s="682"/>
      <c r="AS233" s="682"/>
      <c r="AT233" s="682"/>
      <c r="AU233" s="682"/>
      <c r="AV233" s="682"/>
      <c r="AW233" s="682"/>
      <c r="AX233" s="682"/>
      <c r="AY233" s="682"/>
      <c r="AZ233" s="682"/>
    </row>
    <row r="234" spans="2:52" ht="14.4">
      <c r="B234" s="675" t="s">
        <v>154</v>
      </c>
      <c r="C234" s="678"/>
      <c r="D234" s="677"/>
      <c r="E234" s="677"/>
      <c r="F234" s="678"/>
      <c r="G234" s="677"/>
      <c r="H234" s="677"/>
      <c r="I234" s="682"/>
      <c r="J234" s="682"/>
      <c r="K234" s="682"/>
      <c r="L234" s="682"/>
      <c r="M234" s="682"/>
      <c r="N234" s="682"/>
      <c r="O234" s="682"/>
      <c r="P234" s="682"/>
      <c r="Q234" s="682"/>
      <c r="R234" s="682"/>
      <c r="S234" s="682"/>
      <c r="T234" s="682"/>
      <c r="U234" s="682"/>
      <c r="V234" s="682"/>
      <c r="W234" s="682"/>
      <c r="X234" s="682"/>
      <c r="Y234" s="682"/>
      <c r="Z234" s="682"/>
      <c r="AA234" s="682"/>
      <c r="AB234" s="682"/>
      <c r="AC234" s="682"/>
      <c r="AD234" s="682"/>
      <c r="AE234" s="682"/>
      <c r="AF234" s="682"/>
      <c r="AG234" s="682"/>
      <c r="AH234" s="682"/>
      <c r="AI234" s="682"/>
      <c r="AJ234" s="682"/>
      <c r="AK234" s="682"/>
      <c r="AL234" s="682"/>
      <c r="AM234" s="682"/>
      <c r="AN234" s="682"/>
      <c r="AO234" s="682"/>
      <c r="AP234" s="682"/>
      <c r="AQ234" s="682"/>
      <c r="AR234" s="682"/>
      <c r="AS234" s="682"/>
      <c r="AT234" s="682"/>
      <c r="AU234" s="682"/>
      <c r="AV234" s="682"/>
      <c r="AW234" s="682"/>
      <c r="AX234" s="682"/>
      <c r="AY234" s="682"/>
      <c r="AZ234" s="682"/>
    </row>
    <row r="235" spans="2:52" ht="14.4">
      <c r="B235" s="675" t="s">
        <v>155</v>
      </c>
      <c r="C235" s="678"/>
      <c r="D235" s="677"/>
      <c r="E235" s="677"/>
      <c r="F235" s="678"/>
      <c r="G235" s="677"/>
      <c r="H235" s="677"/>
      <c r="I235" s="682"/>
      <c r="J235" s="682"/>
      <c r="K235" s="682"/>
      <c r="L235" s="682"/>
      <c r="M235" s="682"/>
      <c r="N235" s="682"/>
      <c r="O235" s="682"/>
      <c r="P235" s="682"/>
      <c r="Q235" s="682"/>
      <c r="R235" s="682"/>
      <c r="S235" s="682"/>
      <c r="T235" s="682"/>
      <c r="U235" s="682"/>
      <c r="V235" s="682"/>
      <c r="W235" s="682"/>
      <c r="X235" s="682"/>
      <c r="Y235" s="682"/>
      <c r="Z235" s="682"/>
      <c r="AA235" s="682"/>
      <c r="AB235" s="682"/>
      <c r="AC235" s="682"/>
      <c r="AD235" s="682"/>
      <c r="AE235" s="682"/>
      <c r="AF235" s="682"/>
      <c r="AG235" s="682"/>
      <c r="AH235" s="682"/>
      <c r="AI235" s="682"/>
      <c r="AJ235" s="682"/>
      <c r="AK235" s="682"/>
      <c r="AL235" s="682"/>
      <c r="AM235" s="682"/>
      <c r="AN235" s="682"/>
      <c r="AO235" s="682"/>
      <c r="AP235" s="682"/>
      <c r="AQ235" s="682"/>
      <c r="AR235" s="682"/>
      <c r="AS235" s="682"/>
      <c r="AT235" s="682"/>
      <c r="AU235" s="682"/>
      <c r="AV235" s="682"/>
      <c r="AW235" s="682"/>
      <c r="AX235" s="682"/>
      <c r="AY235" s="682"/>
      <c r="AZ235" s="682"/>
    </row>
    <row r="236" spans="2:52" ht="14.4">
      <c r="B236" s="675" t="s">
        <v>156</v>
      </c>
      <c r="C236" s="678"/>
      <c r="D236" s="677"/>
      <c r="E236" s="677"/>
      <c r="F236" s="678"/>
      <c r="G236" s="677"/>
      <c r="H236" s="677"/>
      <c r="I236" s="682"/>
      <c r="J236" s="682"/>
      <c r="K236" s="682"/>
      <c r="L236" s="682"/>
      <c r="M236" s="682"/>
      <c r="N236" s="682"/>
      <c r="O236" s="682"/>
      <c r="P236" s="682"/>
      <c r="Q236" s="682"/>
      <c r="R236" s="682"/>
      <c r="S236" s="682"/>
      <c r="T236" s="682"/>
      <c r="U236" s="682"/>
      <c r="V236" s="682"/>
      <c r="W236" s="682"/>
      <c r="X236" s="682"/>
      <c r="Y236" s="682"/>
      <c r="Z236" s="682"/>
      <c r="AA236" s="682"/>
      <c r="AB236" s="682"/>
      <c r="AC236" s="682"/>
      <c r="AD236" s="682"/>
      <c r="AE236" s="682"/>
      <c r="AF236" s="682"/>
      <c r="AG236" s="682"/>
      <c r="AH236" s="682"/>
      <c r="AI236" s="682"/>
      <c r="AJ236" s="682"/>
      <c r="AK236" s="682"/>
      <c r="AL236" s="682"/>
      <c r="AM236" s="682"/>
      <c r="AN236" s="682"/>
      <c r="AO236" s="682"/>
      <c r="AP236" s="682"/>
      <c r="AQ236" s="682"/>
      <c r="AR236" s="682"/>
      <c r="AS236" s="682"/>
      <c r="AT236" s="682"/>
      <c r="AU236" s="682"/>
      <c r="AV236" s="682"/>
      <c r="AW236" s="682"/>
      <c r="AX236" s="682"/>
      <c r="AY236" s="682"/>
      <c r="AZ236" s="682"/>
    </row>
    <row r="237" spans="2:52" ht="14.4">
      <c r="B237" s="675" t="s">
        <v>157</v>
      </c>
      <c r="C237" s="678"/>
      <c r="D237" s="677"/>
      <c r="E237" s="677"/>
      <c r="F237" s="678"/>
      <c r="G237" s="677"/>
      <c r="H237" s="677"/>
      <c r="I237" s="682"/>
      <c r="J237" s="682"/>
      <c r="K237" s="682"/>
      <c r="L237" s="682"/>
      <c r="M237" s="682"/>
      <c r="N237" s="682"/>
      <c r="O237" s="682"/>
      <c r="P237" s="682"/>
      <c r="Q237" s="682"/>
      <c r="R237" s="682"/>
      <c r="S237" s="682"/>
      <c r="T237" s="682"/>
      <c r="U237" s="682"/>
      <c r="V237" s="682"/>
      <c r="W237" s="682"/>
      <c r="X237" s="682"/>
      <c r="Y237" s="682"/>
      <c r="Z237" s="682"/>
      <c r="AA237" s="682"/>
      <c r="AB237" s="682"/>
      <c r="AC237" s="682"/>
      <c r="AD237" s="682"/>
      <c r="AE237" s="682"/>
      <c r="AF237" s="682"/>
      <c r="AG237" s="682"/>
      <c r="AH237" s="682"/>
      <c r="AI237" s="682"/>
      <c r="AJ237" s="682"/>
      <c r="AK237" s="682"/>
      <c r="AL237" s="682"/>
      <c r="AM237" s="682"/>
      <c r="AN237" s="682"/>
      <c r="AO237" s="682"/>
      <c r="AP237" s="682"/>
      <c r="AQ237" s="682"/>
      <c r="AR237" s="682"/>
      <c r="AS237" s="682"/>
      <c r="AT237" s="682"/>
      <c r="AU237" s="682"/>
      <c r="AV237" s="682"/>
      <c r="AW237" s="682"/>
      <c r="AX237" s="682"/>
      <c r="AY237" s="682"/>
      <c r="AZ237" s="682"/>
    </row>
    <row r="238" spans="2:52" ht="14.4">
      <c r="B238" s="675" t="s">
        <v>158</v>
      </c>
      <c r="C238" s="678"/>
      <c r="D238" s="677"/>
      <c r="E238" s="677"/>
      <c r="F238" s="678"/>
      <c r="G238" s="677"/>
      <c r="H238" s="677"/>
      <c r="I238" s="682"/>
      <c r="J238" s="682"/>
      <c r="K238" s="682"/>
      <c r="L238" s="682"/>
      <c r="M238" s="682"/>
      <c r="N238" s="682"/>
      <c r="O238" s="682"/>
      <c r="P238" s="682"/>
      <c r="Q238" s="682"/>
      <c r="R238" s="682"/>
      <c r="S238" s="682"/>
      <c r="T238" s="682"/>
      <c r="U238" s="682"/>
      <c r="V238" s="682"/>
      <c r="W238" s="682"/>
      <c r="X238" s="682"/>
      <c r="Y238" s="682"/>
      <c r="Z238" s="682"/>
      <c r="AA238" s="682"/>
      <c r="AB238" s="682"/>
      <c r="AC238" s="682"/>
      <c r="AD238" s="682"/>
      <c r="AE238" s="682"/>
      <c r="AF238" s="682"/>
      <c r="AG238" s="682"/>
      <c r="AH238" s="682"/>
      <c r="AI238" s="682"/>
      <c r="AJ238" s="682"/>
      <c r="AK238" s="682"/>
      <c r="AL238" s="682"/>
      <c r="AM238" s="682"/>
      <c r="AN238" s="682"/>
      <c r="AO238" s="682"/>
      <c r="AP238" s="682"/>
      <c r="AQ238" s="682"/>
      <c r="AR238" s="682"/>
      <c r="AS238" s="682"/>
      <c r="AT238" s="682"/>
      <c r="AU238" s="682"/>
      <c r="AV238" s="682"/>
      <c r="AW238" s="682"/>
      <c r="AX238" s="682"/>
      <c r="AY238" s="682"/>
      <c r="AZ238" s="682"/>
    </row>
    <row r="239" spans="2:52" ht="14.4">
      <c r="B239" s="675" t="s">
        <v>159</v>
      </c>
      <c r="C239" s="678"/>
      <c r="D239" s="677"/>
      <c r="E239" s="677"/>
      <c r="F239" s="678"/>
      <c r="G239" s="677"/>
      <c r="H239" s="677"/>
      <c r="I239" s="682"/>
      <c r="J239" s="682"/>
      <c r="K239" s="682"/>
      <c r="L239" s="682"/>
      <c r="M239" s="682"/>
      <c r="N239" s="682"/>
      <c r="O239" s="682"/>
      <c r="P239" s="682"/>
      <c r="Q239" s="682"/>
      <c r="R239" s="682"/>
      <c r="S239" s="682"/>
      <c r="T239" s="682"/>
      <c r="U239" s="682"/>
      <c r="V239" s="682"/>
      <c r="W239" s="682"/>
      <c r="X239" s="682"/>
      <c r="Y239" s="682"/>
      <c r="Z239" s="682"/>
      <c r="AA239" s="682"/>
      <c r="AB239" s="682"/>
      <c r="AC239" s="682"/>
      <c r="AD239" s="682"/>
      <c r="AE239" s="682"/>
      <c r="AF239" s="682"/>
      <c r="AG239" s="682"/>
      <c r="AH239" s="682"/>
      <c r="AI239" s="682"/>
      <c r="AJ239" s="682"/>
      <c r="AK239" s="682"/>
      <c r="AL239" s="682"/>
      <c r="AM239" s="682"/>
      <c r="AN239" s="682"/>
      <c r="AO239" s="682"/>
      <c r="AP239" s="682"/>
      <c r="AQ239" s="682"/>
      <c r="AR239" s="682"/>
      <c r="AS239" s="682"/>
      <c r="AT239" s="682"/>
      <c r="AU239" s="682"/>
      <c r="AV239" s="682"/>
      <c r="AW239" s="682"/>
      <c r="AX239" s="682"/>
      <c r="AY239" s="682"/>
      <c r="AZ239" s="682"/>
    </row>
    <row r="240" spans="2:52" ht="14.4">
      <c r="B240" s="675" t="s">
        <v>160</v>
      </c>
      <c r="C240" s="678"/>
      <c r="D240" s="677"/>
      <c r="E240" s="677"/>
      <c r="F240" s="678"/>
      <c r="G240" s="677"/>
      <c r="H240" s="677"/>
      <c r="I240" s="682"/>
      <c r="J240" s="682"/>
      <c r="K240" s="682"/>
      <c r="L240" s="682"/>
      <c r="M240" s="682"/>
      <c r="N240" s="682"/>
      <c r="O240" s="682"/>
      <c r="P240" s="682"/>
      <c r="Q240" s="682"/>
      <c r="R240" s="682"/>
      <c r="S240" s="682"/>
      <c r="T240" s="682"/>
      <c r="U240" s="682"/>
      <c r="V240" s="682"/>
      <c r="W240" s="682"/>
      <c r="X240" s="682"/>
      <c r="Y240" s="682"/>
      <c r="Z240" s="682"/>
      <c r="AA240" s="682"/>
      <c r="AB240" s="682"/>
      <c r="AC240" s="682"/>
      <c r="AD240" s="682"/>
      <c r="AE240" s="682"/>
      <c r="AF240" s="682"/>
      <c r="AG240" s="682"/>
      <c r="AH240" s="682"/>
      <c r="AI240" s="682"/>
      <c r="AJ240" s="682"/>
      <c r="AK240" s="682"/>
      <c r="AL240" s="682"/>
      <c r="AM240" s="682"/>
      <c r="AN240" s="682"/>
      <c r="AO240" s="682"/>
      <c r="AP240" s="682"/>
      <c r="AQ240" s="682"/>
      <c r="AR240" s="682"/>
      <c r="AS240" s="682"/>
      <c r="AT240" s="682"/>
      <c r="AU240" s="682"/>
      <c r="AV240" s="682"/>
      <c r="AW240" s="682"/>
      <c r="AX240" s="682"/>
      <c r="AY240" s="682"/>
      <c r="AZ240" s="682"/>
    </row>
    <row r="241" spans="2:52" ht="14.4">
      <c r="B241" s="675" t="s">
        <v>161</v>
      </c>
      <c r="C241" s="678"/>
      <c r="D241" s="677"/>
      <c r="E241" s="677"/>
      <c r="F241" s="678"/>
      <c r="G241" s="677"/>
      <c r="H241" s="677"/>
      <c r="I241" s="682"/>
      <c r="J241" s="682"/>
      <c r="K241" s="682"/>
      <c r="L241" s="682"/>
      <c r="M241" s="682"/>
      <c r="N241" s="682"/>
      <c r="O241" s="682"/>
      <c r="P241" s="682"/>
      <c r="Q241" s="682"/>
      <c r="R241" s="682"/>
      <c r="S241" s="682"/>
      <c r="T241" s="682"/>
      <c r="U241" s="682"/>
      <c r="V241" s="682"/>
      <c r="W241" s="682"/>
      <c r="X241" s="682"/>
      <c r="Y241" s="682"/>
      <c r="Z241" s="682"/>
      <c r="AA241" s="682"/>
      <c r="AB241" s="682"/>
      <c r="AC241" s="682"/>
      <c r="AD241" s="682"/>
      <c r="AE241" s="682"/>
      <c r="AF241" s="682"/>
      <c r="AG241" s="682"/>
      <c r="AH241" s="682"/>
      <c r="AI241" s="682"/>
      <c r="AJ241" s="682"/>
      <c r="AK241" s="682"/>
      <c r="AL241" s="682"/>
      <c r="AM241" s="682"/>
      <c r="AN241" s="682"/>
      <c r="AO241" s="682"/>
      <c r="AP241" s="682"/>
      <c r="AQ241" s="682"/>
      <c r="AR241" s="682"/>
      <c r="AS241" s="682"/>
      <c r="AT241" s="682"/>
      <c r="AU241" s="682"/>
      <c r="AV241" s="682"/>
      <c r="AW241" s="682"/>
      <c r="AX241" s="682"/>
      <c r="AY241" s="682"/>
      <c r="AZ241" s="682"/>
    </row>
    <row r="242" spans="2:52" ht="14.4">
      <c r="B242" s="675" t="s">
        <v>162</v>
      </c>
      <c r="C242" s="678"/>
      <c r="D242" s="677"/>
      <c r="E242" s="677"/>
      <c r="F242" s="678"/>
      <c r="G242" s="677"/>
      <c r="H242" s="677"/>
      <c r="I242" s="682"/>
      <c r="J242" s="682"/>
      <c r="K242" s="682"/>
      <c r="L242" s="682"/>
      <c r="M242" s="682"/>
      <c r="N242" s="682"/>
      <c r="O242" s="682"/>
      <c r="P242" s="682"/>
      <c r="Q242" s="682"/>
      <c r="R242" s="682"/>
      <c r="S242" s="682"/>
      <c r="T242" s="682"/>
      <c r="U242" s="682"/>
      <c r="V242" s="682"/>
      <c r="W242" s="682"/>
      <c r="X242" s="682"/>
      <c r="Y242" s="682"/>
      <c r="Z242" s="682"/>
      <c r="AA242" s="682"/>
      <c r="AB242" s="682"/>
      <c r="AC242" s="682"/>
      <c r="AD242" s="682"/>
      <c r="AE242" s="682"/>
      <c r="AF242" s="682"/>
      <c r="AG242" s="682"/>
      <c r="AH242" s="682"/>
      <c r="AI242" s="682"/>
      <c r="AJ242" s="682"/>
      <c r="AK242" s="682"/>
      <c r="AL242" s="682"/>
      <c r="AM242" s="682"/>
      <c r="AN242" s="682"/>
      <c r="AO242" s="682"/>
      <c r="AP242" s="682"/>
      <c r="AQ242" s="682"/>
      <c r="AR242" s="682"/>
      <c r="AS242" s="682"/>
      <c r="AT242" s="682"/>
      <c r="AU242" s="682"/>
      <c r="AV242" s="682"/>
      <c r="AW242" s="682"/>
      <c r="AX242" s="682"/>
      <c r="AY242" s="682"/>
      <c r="AZ242" s="682"/>
    </row>
    <row r="243" spans="2:52" ht="14.4">
      <c r="B243" s="675" t="s">
        <v>163</v>
      </c>
      <c r="C243" s="678"/>
      <c r="D243" s="677"/>
      <c r="E243" s="677"/>
      <c r="F243" s="678"/>
      <c r="G243" s="677"/>
      <c r="H243" s="677"/>
      <c r="I243" s="682"/>
      <c r="J243" s="682"/>
      <c r="K243" s="682"/>
      <c r="L243" s="682"/>
      <c r="M243" s="682"/>
      <c r="N243" s="682"/>
      <c r="O243" s="682"/>
      <c r="P243" s="682"/>
      <c r="Q243" s="682"/>
      <c r="R243" s="682"/>
      <c r="S243" s="682"/>
      <c r="T243" s="682"/>
      <c r="U243" s="682"/>
      <c r="V243" s="682"/>
      <c r="W243" s="682"/>
      <c r="X243" s="682"/>
      <c r="Y243" s="682"/>
      <c r="Z243" s="682"/>
      <c r="AA243" s="682"/>
      <c r="AB243" s="682"/>
      <c r="AC243" s="682"/>
      <c r="AD243" s="682"/>
      <c r="AE243" s="682"/>
      <c r="AF243" s="682"/>
      <c r="AG243" s="682"/>
      <c r="AH243" s="682"/>
      <c r="AI243" s="682"/>
      <c r="AJ243" s="682"/>
      <c r="AK243" s="682"/>
      <c r="AL243" s="682"/>
      <c r="AM243" s="682"/>
      <c r="AN243" s="682"/>
      <c r="AO243" s="682"/>
      <c r="AP243" s="682"/>
      <c r="AQ243" s="682"/>
      <c r="AR243" s="682"/>
      <c r="AS243" s="682"/>
      <c r="AT243" s="682"/>
      <c r="AU243" s="682"/>
      <c r="AV243" s="682"/>
      <c r="AW243" s="682"/>
      <c r="AX243" s="682"/>
      <c r="AY243" s="682"/>
      <c r="AZ243" s="682"/>
    </row>
    <row r="244" spans="2:52" ht="14.4">
      <c r="B244" s="675" t="s">
        <v>164</v>
      </c>
      <c r="C244" s="678"/>
      <c r="D244" s="677"/>
      <c r="E244" s="677"/>
      <c r="F244" s="678"/>
      <c r="G244" s="677"/>
      <c r="H244" s="677"/>
      <c r="I244" s="682"/>
      <c r="J244" s="682"/>
      <c r="K244" s="682"/>
      <c r="L244" s="682"/>
      <c r="M244" s="682"/>
      <c r="N244" s="682"/>
      <c r="O244" s="682"/>
      <c r="P244" s="682"/>
      <c r="Q244" s="682"/>
      <c r="R244" s="682"/>
      <c r="S244" s="682"/>
      <c r="T244" s="682"/>
      <c r="U244" s="682"/>
      <c r="V244" s="682"/>
      <c r="W244" s="682"/>
      <c r="X244" s="682"/>
      <c r="Y244" s="682"/>
      <c r="Z244" s="682"/>
      <c r="AA244" s="682"/>
      <c r="AB244" s="682"/>
      <c r="AC244" s="682"/>
      <c r="AD244" s="682"/>
      <c r="AE244" s="682"/>
      <c r="AF244" s="682"/>
      <c r="AG244" s="682"/>
      <c r="AH244" s="682"/>
      <c r="AI244" s="682"/>
      <c r="AJ244" s="682"/>
      <c r="AK244" s="682"/>
      <c r="AL244" s="682"/>
      <c r="AM244" s="682"/>
      <c r="AN244" s="682"/>
      <c r="AO244" s="682"/>
      <c r="AP244" s="682"/>
      <c r="AQ244" s="682"/>
      <c r="AR244" s="682"/>
      <c r="AS244" s="682"/>
      <c r="AT244" s="682"/>
      <c r="AU244" s="682"/>
      <c r="AV244" s="682"/>
      <c r="AW244" s="682"/>
      <c r="AX244" s="682"/>
      <c r="AY244" s="682"/>
      <c r="AZ244" s="682"/>
    </row>
    <row r="245" spans="2:52" ht="14.4">
      <c r="B245" s="675" t="s">
        <v>165</v>
      </c>
      <c r="C245" s="678"/>
      <c r="D245" s="677"/>
      <c r="E245" s="677"/>
      <c r="F245" s="678"/>
      <c r="G245" s="677"/>
      <c r="H245" s="677"/>
      <c r="I245" s="682"/>
      <c r="J245" s="682"/>
      <c r="K245" s="682"/>
      <c r="L245" s="682"/>
      <c r="M245" s="682"/>
      <c r="N245" s="682"/>
      <c r="O245" s="682"/>
      <c r="P245" s="682"/>
      <c r="Q245" s="682"/>
      <c r="R245" s="682"/>
      <c r="S245" s="682"/>
      <c r="T245" s="682"/>
      <c r="U245" s="682"/>
      <c r="V245" s="682"/>
      <c r="W245" s="682"/>
      <c r="X245" s="682"/>
      <c r="Y245" s="682"/>
      <c r="Z245" s="682"/>
      <c r="AA245" s="682"/>
      <c r="AB245" s="682"/>
      <c r="AC245" s="682"/>
      <c r="AD245" s="682"/>
      <c r="AE245" s="682"/>
      <c r="AF245" s="682"/>
      <c r="AG245" s="682"/>
      <c r="AH245" s="682"/>
      <c r="AI245" s="682"/>
      <c r="AJ245" s="682"/>
      <c r="AK245" s="682"/>
      <c r="AL245" s="682"/>
      <c r="AM245" s="682"/>
      <c r="AN245" s="682"/>
      <c r="AO245" s="682"/>
      <c r="AP245" s="682"/>
      <c r="AQ245" s="682"/>
      <c r="AR245" s="682"/>
      <c r="AS245" s="682"/>
      <c r="AT245" s="682"/>
      <c r="AU245" s="682"/>
      <c r="AV245" s="682"/>
      <c r="AW245" s="682"/>
      <c r="AX245" s="682"/>
      <c r="AY245" s="682"/>
      <c r="AZ245" s="682"/>
    </row>
  </sheetData>
  <mergeCells count="11">
    <mergeCell ref="BZ3:CA3"/>
    <mergeCell ref="A20:B20"/>
    <mergeCell ref="D20:E20"/>
    <mergeCell ref="A21:B21"/>
    <mergeCell ref="D21:E21"/>
    <mergeCell ref="E24:F24"/>
    <mergeCell ref="B53:G53"/>
    <mergeCell ref="B58:G58"/>
    <mergeCell ref="B62:F62"/>
    <mergeCell ref="J3:M3"/>
    <mergeCell ref="E25:F25"/>
  </mergeCells>
  <pageMargins left="0.19685039370078741" right="0.19685039370078741" top="0.19685039370078741" bottom="3.937007874015748E-2" header="0.35433070866141736" footer="0.11811023622047245"/>
  <pageSetup paperSize="9" scale="63" orientation="landscape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1"/>
  <sheetViews>
    <sheetView showZeros="0" view="pageBreakPreview" topLeftCell="A3" zoomScale="55" zoomScaleNormal="100" zoomScaleSheetLayoutView="55" workbookViewId="0">
      <selection activeCell="W44" sqref="W44:Y46"/>
    </sheetView>
  </sheetViews>
  <sheetFormatPr defaultColWidth="9.109375" defaultRowHeight="13.2"/>
  <cols>
    <col min="1" max="2" width="13.33203125" style="879" customWidth="1"/>
    <col min="3" max="4" width="12.109375" style="879" customWidth="1"/>
    <col min="5" max="5" width="5.109375" style="879" customWidth="1"/>
    <col min="6" max="6" width="8.109375" style="879" customWidth="1"/>
    <col min="7" max="7" width="8.5546875" style="879" customWidth="1"/>
    <col min="8" max="9" width="10" style="879" customWidth="1"/>
    <col min="10" max="43" width="8.6640625" style="879" customWidth="1"/>
    <col min="44" max="44" width="13.109375" style="879" customWidth="1"/>
    <col min="45" max="45" width="14.109375" style="879" customWidth="1"/>
    <col min="46" max="46" width="11.88671875" style="879" customWidth="1"/>
    <col min="47" max="79" width="8.6640625" style="879" customWidth="1"/>
    <col min="80" max="16384" width="9.109375" style="879"/>
  </cols>
  <sheetData>
    <row r="1" spans="1:84" s="710" customFormat="1" ht="26.25" customHeight="1">
      <c r="A1" s="1500" t="s">
        <v>217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  <c r="N1" s="1500"/>
      <c r="O1" s="1500"/>
      <c r="P1" s="1500"/>
      <c r="Q1" s="1500"/>
      <c r="R1" s="1500"/>
      <c r="S1" s="1500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  <c r="AK1" s="1500"/>
      <c r="AL1" s="1500"/>
      <c r="AM1" s="1500"/>
      <c r="AN1" s="1500"/>
      <c r="AO1" s="1500"/>
      <c r="AP1" s="1500"/>
      <c r="AQ1" s="1500"/>
      <c r="BV1" s="711"/>
      <c r="BW1" s="711"/>
      <c r="BX1" s="711"/>
      <c r="BY1" s="712"/>
      <c r="BZ1" s="711"/>
      <c r="CA1" s="711"/>
      <c r="CB1" s="711"/>
      <c r="CC1" s="711"/>
    </row>
    <row r="2" spans="1:84" s="719" customFormat="1" ht="28.2">
      <c r="A2" s="710"/>
      <c r="B2" s="711"/>
      <c r="C2" s="711"/>
      <c r="D2" s="711"/>
      <c r="E2" s="711"/>
      <c r="F2" s="713"/>
      <c r="G2" s="711"/>
      <c r="H2" s="711"/>
      <c r="I2" s="710"/>
      <c r="J2" s="710"/>
      <c r="K2" s="714"/>
      <c r="L2" s="714"/>
      <c r="M2" s="714"/>
      <c r="N2" s="715"/>
      <c r="O2" s="711"/>
      <c r="P2" s="711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6" t="s">
        <v>4</v>
      </c>
      <c r="AN2" s="1501">
        <v>43453</v>
      </c>
      <c r="AO2" s="1501"/>
      <c r="AP2" s="1501"/>
      <c r="AQ2" s="1501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7"/>
      <c r="BW2" s="711"/>
      <c r="BX2" s="1502"/>
      <c r="BY2" s="1502"/>
      <c r="BZ2" s="1502"/>
      <c r="CA2" s="1502"/>
      <c r="CB2" s="718"/>
      <c r="CC2" s="718"/>
    </row>
    <row r="3" spans="1:84" s="719" customFormat="1" ht="17.399999999999999" thickBot="1">
      <c r="A3" s="710"/>
      <c r="B3" s="711"/>
      <c r="C3" s="711"/>
      <c r="D3" s="711"/>
      <c r="E3" s="711"/>
      <c r="F3" s="713"/>
      <c r="G3" s="711"/>
      <c r="H3" s="711"/>
      <c r="I3" s="710"/>
      <c r="J3" s="710"/>
      <c r="K3" s="711"/>
      <c r="L3" s="710"/>
      <c r="M3" s="710"/>
      <c r="N3" s="711"/>
      <c r="O3" s="710"/>
      <c r="P3" s="710"/>
      <c r="Q3" s="711"/>
      <c r="R3" s="710"/>
      <c r="S3" s="710"/>
      <c r="T3" s="711"/>
      <c r="U3" s="710"/>
      <c r="V3" s="710"/>
      <c r="W3" s="711"/>
      <c r="X3" s="710"/>
      <c r="Y3" s="710"/>
      <c r="Z3" s="711"/>
      <c r="AA3" s="710"/>
      <c r="AB3" s="710"/>
      <c r="AC3" s="711"/>
      <c r="AD3" s="710"/>
      <c r="AE3" s="710"/>
      <c r="AF3" s="711"/>
      <c r="AG3" s="710"/>
      <c r="AH3" s="710"/>
      <c r="AI3" s="711"/>
      <c r="AJ3" s="710"/>
      <c r="AK3" s="710"/>
      <c r="AL3" s="711"/>
      <c r="AM3" s="710"/>
      <c r="AN3" s="710"/>
      <c r="AO3" s="711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1"/>
      <c r="BY3" s="711"/>
      <c r="BZ3" s="1503"/>
      <c r="CA3" s="1503"/>
      <c r="CB3" s="718"/>
      <c r="CC3" s="718"/>
    </row>
    <row r="4" spans="1:84" s="719" customFormat="1" ht="16.5" customHeight="1" thickBot="1">
      <c r="A4" s="1504" t="s">
        <v>5</v>
      </c>
      <c r="B4" s="1505"/>
      <c r="C4" s="1505"/>
      <c r="D4" s="1505"/>
      <c r="E4" s="1505"/>
      <c r="F4" s="1505"/>
      <c r="G4" s="1506"/>
      <c r="H4" s="1507" t="s">
        <v>170</v>
      </c>
      <c r="I4" s="1508"/>
      <c r="J4" s="1509"/>
      <c r="K4" s="1507" t="s">
        <v>171</v>
      </c>
      <c r="L4" s="1508"/>
      <c r="M4" s="1509"/>
      <c r="N4" s="1507" t="s">
        <v>172</v>
      </c>
      <c r="O4" s="1508"/>
      <c r="P4" s="1509"/>
      <c r="Q4" s="1507" t="s">
        <v>173</v>
      </c>
      <c r="R4" s="1508"/>
      <c r="S4" s="1509"/>
      <c r="T4" s="1507" t="s">
        <v>174</v>
      </c>
      <c r="U4" s="1508"/>
      <c r="V4" s="1509"/>
      <c r="W4" s="1507" t="s">
        <v>175</v>
      </c>
      <c r="X4" s="1508"/>
      <c r="Y4" s="1509"/>
      <c r="Z4" s="1507" t="s">
        <v>176</v>
      </c>
      <c r="AA4" s="1508"/>
      <c r="AB4" s="1509"/>
      <c r="AC4" s="1507" t="s">
        <v>177</v>
      </c>
      <c r="AD4" s="1508"/>
      <c r="AE4" s="1509"/>
      <c r="AF4" s="1507" t="s">
        <v>178</v>
      </c>
      <c r="AG4" s="1508"/>
      <c r="AH4" s="1509"/>
      <c r="AI4" s="1507" t="s">
        <v>179</v>
      </c>
      <c r="AJ4" s="1508"/>
      <c r="AK4" s="1509"/>
      <c r="AL4" s="1507" t="s">
        <v>180</v>
      </c>
      <c r="AM4" s="1508"/>
      <c r="AN4" s="1509"/>
      <c r="AO4" s="1507" t="s">
        <v>181</v>
      </c>
      <c r="AP4" s="1508"/>
      <c r="AQ4" s="1509"/>
      <c r="BX4" s="718"/>
      <c r="BY4" s="718"/>
      <c r="BZ4" s="718"/>
      <c r="CA4" s="718"/>
      <c r="CB4" s="718"/>
      <c r="CC4" s="718"/>
    </row>
    <row r="5" spans="1:84" s="719" customFormat="1" ht="16.5" customHeight="1">
      <c r="A5" s="1510" t="s">
        <v>182</v>
      </c>
      <c r="B5" s="1511"/>
      <c r="C5" s="1514" t="s">
        <v>183</v>
      </c>
      <c r="D5" s="1516"/>
      <c r="E5" s="1517"/>
      <c r="F5" s="1517"/>
      <c r="G5" s="1518"/>
      <c r="H5" s="721" t="s">
        <v>9</v>
      </c>
      <c r="I5" s="722" t="s">
        <v>10</v>
      </c>
      <c r="J5" s="723" t="s">
        <v>11</v>
      </c>
      <c r="K5" s="721" t="s">
        <v>9</v>
      </c>
      <c r="L5" s="722" t="s">
        <v>10</v>
      </c>
      <c r="M5" s="723" t="s">
        <v>11</v>
      </c>
      <c r="N5" s="721" t="s">
        <v>9</v>
      </c>
      <c r="O5" s="722" t="s">
        <v>10</v>
      </c>
      <c r="P5" s="723" t="s">
        <v>11</v>
      </c>
      <c r="Q5" s="721" t="s">
        <v>9</v>
      </c>
      <c r="R5" s="722" t="s">
        <v>10</v>
      </c>
      <c r="S5" s="723" t="s">
        <v>11</v>
      </c>
      <c r="T5" s="721" t="s">
        <v>9</v>
      </c>
      <c r="U5" s="722" t="s">
        <v>10</v>
      </c>
      <c r="V5" s="723" t="s">
        <v>11</v>
      </c>
      <c r="W5" s="721" t="s">
        <v>9</v>
      </c>
      <c r="X5" s="722" t="s">
        <v>10</v>
      </c>
      <c r="Y5" s="723" t="s">
        <v>11</v>
      </c>
      <c r="Z5" s="721" t="s">
        <v>9</v>
      </c>
      <c r="AA5" s="722" t="s">
        <v>10</v>
      </c>
      <c r="AB5" s="723" t="s">
        <v>11</v>
      </c>
      <c r="AC5" s="721" t="s">
        <v>9</v>
      </c>
      <c r="AD5" s="722" t="s">
        <v>10</v>
      </c>
      <c r="AE5" s="723" t="s">
        <v>11</v>
      </c>
      <c r="AF5" s="721" t="s">
        <v>9</v>
      </c>
      <c r="AG5" s="722" t="s">
        <v>10</v>
      </c>
      <c r="AH5" s="723" t="s">
        <v>11</v>
      </c>
      <c r="AI5" s="721" t="s">
        <v>9</v>
      </c>
      <c r="AJ5" s="722" t="s">
        <v>10</v>
      </c>
      <c r="AK5" s="723" t="s">
        <v>11</v>
      </c>
      <c r="AL5" s="721" t="s">
        <v>9</v>
      </c>
      <c r="AM5" s="722" t="s">
        <v>10</v>
      </c>
      <c r="AN5" s="723" t="s">
        <v>11</v>
      </c>
      <c r="AO5" s="721" t="s">
        <v>9</v>
      </c>
      <c r="AP5" s="722" t="s">
        <v>10</v>
      </c>
      <c r="AQ5" s="723" t="s">
        <v>11</v>
      </c>
    </row>
    <row r="6" spans="1:84" s="719" customFormat="1" ht="16.5" customHeight="1" thickBot="1">
      <c r="A6" s="1512"/>
      <c r="B6" s="1513"/>
      <c r="C6" s="1515"/>
      <c r="D6" s="1519"/>
      <c r="E6" s="1520"/>
      <c r="F6" s="1520"/>
      <c r="G6" s="1521"/>
      <c r="H6" s="727" t="s">
        <v>14</v>
      </c>
      <c r="I6" s="728" t="s">
        <v>15</v>
      </c>
      <c r="J6" s="729" t="s">
        <v>70</v>
      </c>
      <c r="K6" s="727" t="s">
        <v>14</v>
      </c>
      <c r="L6" s="728" t="s">
        <v>15</v>
      </c>
      <c r="M6" s="729" t="s">
        <v>70</v>
      </c>
      <c r="N6" s="727" t="s">
        <v>14</v>
      </c>
      <c r="O6" s="728" t="s">
        <v>15</v>
      </c>
      <c r="P6" s="729" t="s">
        <v>70</v>
      </c>
      <c r="Q6" s="727" t="s">
        <v>14</v>
      </c>
      <c r="R6" s="728" t="s">
        <v>15</v>
      </c>
      <c r="S6" s="729" t="s">
        <v>70</v>
      </c>
      <c r="T6" s="727" t="s">
        <v>14</v>
      </c>
      <c r="U6" s="728" t="s">
        <v>15</v>
      </c>
      <c r="V6" s="729" t="s">
        <v>70</v>
      </c>
      <c r="W6" s="727" t="s">
        <v>14</v>
      </c>
      <c r="X6" s="728" t="s">
        <v>15</v>
      </c>
      <c r="Y6" s="729" t="s">
        <v>70</v>
      </c>
      <c r="Z6" s="727" t="s">
        <v>14</v>
      </c>
      <c r="AA6" s="728" t="s">
        <v>15</v>
      </c>
      <c r="AB6" s="729" t="s">
        <v>70</v>
      </c>
      <c r="AC6" s="727" t="s">
        <v>14</v>
      </c>
      <c r="AD6" s="728" t="s">
        <v>15</v>
      </c>
      <c r="AE6" s="729" t="s">
        <v>70</v>
      </c>
      <c r="AF6" s="727" t="s">
        <v>14</v>
      </c>
      <c r="AG6" s="728" t="s">
        <v>15</v>
      </c>
      <c r="AH6" s="729" t="s">
        <v>70</v>
      </c>
      <c r="AI6" s="727" t="s">
        <v>14</v>
      </c>
      <c r="AJ6" s="728" t="s">
        <v>15</v>
      </c>
      <c r="AK6" s="729" t="s">
        <v>70</v>
      </c>
      <c r="AL6" s="727" t="s">
        <v>14</v>
      </c>
      <c r="AM6" s="728" t="s">
        <v>15</v>
      </c>
      <c r="AN6" s="729" t="s">
        <v>70</v>
      </c>
      <c r="AO6" s="727" t="s">
        <v>14</v>
      </c>
      <c r="AP6" s="728" t="s">
        <v>15</v>
      </c>
      <c r="AQ6" s="729" t="s">
        <v>70</v>
      </c>
    </row>
    <row r="7" spans="1:84" s="710" customFormat="1" ht="16.5" customHeight="1">
      <c r="A7" s="1522" t="s">
        <v>20</v>
      </c>
      <c r="B7" s="1523"/>
      <c r="C7" s="1528">
        <v>25</v>
      </c>
      <c r="D7" s="1531" t="s">
        <v>18</v>
      </c>
      <c r="E7" s="1532"/>
      <c r="F7" s="1535" t="s">
        <v>216</v>
      </c>
      <c r="G7" s="1629"/>
      <c r="H7" s="891">
        <f>SQRT(I7^2+J7^2)*1000/(1.73*H10)</f>
        <v>0</v>
      </c>
      <c r="I7" s="890">
        <v>0</v>
      </c>
      <c r="J7" s="889">
        <v>0</v>
      </c>
      <c r="K7" s="891">
        <f>SQRT(L7^2+M7^2)*1000/(1.73*K10)</f>
        <v>0</v>
      </c>
      <c r="L7" s="890">
        <v>0</v>
      </c>
      <c r="M7" s="889">
        <v>0</v>
      </c>
      <c r="N7" s="891">
        <f>SQRT(O7^2+P7^2)*1000/(1.73*N10)</f>
        <v>0</v>
      </c>
      <c r="O7" s="890">
        <v>0</v>
      </c>
      <c r="P7" s="889">
        <v>0</v>
      </c>
      <c r="Q7" s="891">
        <f>SQRT(R7^2+S7^2)*1000/(1.73*Q10)</f>
        <v>0</v>
      </c>
      <c r="R7" s="890">
        <v>0</v>
      </c>
      <c r="S7" s="889">
        <v>0</v>
      </c>
      <c r="T7" s="891">
        <f>SQRT(U7^2+V7^2)*1000/(1.73*T10)</f>
        <v>0</v>
      </c>
      <c r="U7" s="890">
        <v>0</v>
      </c>
      <c r="V7" s="889">
        <v>0</v>
      </c>
      <c r="W7" s="891">
        <f>SQRT(X7^2+Y7^2)*1000/(1.73*W10)</f>
        <v>0</v>
      </c>
      <c r="X7" s="890">
        <v>0</v>
      </c>
      <c r="Y7" s="889">
        <v>0</v>
      </c>
      <c r="Z7" s="891">
        <f>SQRT(AA7^2+AB7^2)*1000/(1.73*Z10)</f>
        <v>0</v>
      </c>
      <c r="AA7" s="890">
        <v>0</v>
      </c>
      <c r="AB7" s="889">
        <v>0</v>
      </c>
      <c r="AC7" s="891">
        <f>SQRT(AD7^2+AE7^2)*1000/(1.73*AC10)</f>
        <v>0</v>
      </c>
      <c r="AD7" s="890">
        <v>0</v>
      </c>
      <c r="AE7" s="889">
        <v>0</v>
      </c>
      <c r="AF7" s="891">
        <f>SQRT(AG7^2+AH7^2)*1000/(1.73*AF10)</f>
        <v>0</v>
      </c>
      <c r="AG7" s="890">
        <v>0</v>
      </c>
      <c r="AH7" s="889">
        <v>0</v>
      </c>
      <c r="AI7" s="891">
        <f>SQRT(AJ7^2+AK7^2)*1000/(1.73*AI10)</f>
        <v>0</v>
      </c>
      <c r="AJ7" s="890">
        <v>0</v>
      </c>
      <c r="AK7" s="889">
        <v>0</v>
      </c>
      <c r="AL7" s="891">
        <f>SQRT(AM7^2+AN7^2)*1000/(1.73*AL10)</f>
        <v>0</v>
      </c>
      <c r="AM7" s="890">
        <v>0</v>
      </c>
      <c r="AN7" s="889">
        <v>0</v>
      </c>
      <c r="AO7" s="891">
        <f>SQRT(AP7^2+AQ7^2)*1000/(1.73*AO10)</f>
        <v>0</v>
      </c>
      <c r="AP7" s="890">
        <v>0</v>
      </c>
      <c r="AQ7" s="889">
        <v>0</v>
      </c>
      <c r="AR7" s="733"/>
      <c r="AS7" s="733"/>
      <c r="CB7" s="733"/>
      <c r="CC7" s="733"/>
      <c r="CE7" s="733"/>
      <c r="CF7" s="733"/>
    </row>
    <row r="8" spans="1:84" s="710" customFormat="1" ht="16.5" customHeight="1" thickBot="1">
      <c r="A8" s="1524"/>
      <c r="B8" s="1525"/>
      <c r="C8" s="1529"/>
      <c r="D8" s="1533"/>
      <c r="E8" s="1534"/>
      <c r="F8" s="1537" t="s">
        <v>112</v>
      </c>
      <c r="G8" s="1630"/>
      <c r="H8" s="734">
        <f>SQRT(I8^2+J8^2)*1000/(1.73*H11)</f>
        <v>60.889739917649287</v>
      </c>
      <c r="I8" s="735">
        <f>I33+I31</f>
        <v>1.0149425000000001</v>
      </c>
      <c r="J8" s="736">
        <f>J33+J31</f>
        <v>0.4124000000000001</v>
      </c>
      <c r="K8" s="734">
        <f>SQRT(L8^2+M8^2)*1000/(1.73*K11)</f>
        <v>60.031899398181565</v>
      </c>
      <c r="L8" s="735">
        <f>L33+L31</f>
        <v>0.99974269999999998</v>
      </c>
      <c r="M8" s="736">
        <f>M33+M31</f>
        <v>0.40880000000000005</v>
      </c>
      <c r="N8" s="734">
        <f>SQRT(O8^2+P8^2)*1000/(1.73*N11)</f>
        <v>59.739597002487557</v>
      </c>
      <c r="O8" s="735">
        <f>O33+O31</f>
        <v>1.0051430000000001</v>
      </c>
      <c r="P8" s="736">
        <f>P33+P31</f>
        <v>0.40900000000000003</v>
      </c>
      <c r="Q8" s="734">
        <f>SQRT(R8^2+S8^2)*1000/(1.73*Q11)</f>
        <v>59.078057409250086</v>
      </c>
      <c r="R8" s="735">
        <f>R33+R31</f>
        <v>0.99314330000000006</v>
      </c>
      <c r="S8" s="736">
        <f>S33+S31</f>
        <v>0.40659999999999996</v>
      </c>
      <c r="T8" s="734">
        <f>SQRT(U8^2+V8^2)*1000/(1.73*T11)</f>
        <v>63.560097184239844</v>
      </c>
      <c r="U8" s="735">
        <f>U33+U31</f>
        <v>1.0769435999999999</v>
      </c>
      <c r="V8" s="736">
        <f>V33+V31</f>
        <v>0.41620000000000001</v>
      </c>
      <c r="W8" s="734">
        <f>SQRT(X8^2+Y8^2)*1000/(1.73*W11)</f>
        <v>65.332849710598197</v>
      </c>
      <c r="X8" s="735">
        <f>X33+X31</f>
        <v>1.112144</v>
      </c>
      <c r="Y8" s="736">
        <f>Y33+Y31</f>
        <v>0.41420000000000001</v>
      </c>
      <c r="Z8" s="734">
        <f>SQRT(AA8^2+AB8^2)*1000/(1.73*Z11)</f>
        <v>80.362036778251692</v>
      </c>
      <c r="AA8" s="735">
        <f>AA33+AA31</f>
        <v>1.2447443</v>
      </c>
      <c r="AB8" s="736">
        <f>AB33+AB31</f>
        <v>0.76260000000000006</v>
      </c>
      <c r="AC8" s="734">
        <f>SQRT(AD8^2+AE8^2)*1000/(1.73*AC11)</f>
        <v>96.787380113950519</v>
      </c>
      <c r="AD8" s="735">
        <f>AD33+AD31</f>
        <v>1.3927443999999998</v>
      </c>
      <c r="AE8" s="736">
        <f>AE33+AE31</f>
        <v>1.073</v>
      </c>
      <c r="AF8" s="734">
        <f>SQRT(AG8^2+AH8^2)*1000/(1.73*AF11)</f>
        <v>87.03858154160406</v>
      </c>
      <c r="AG8" s="735">
        <f>AG33+AG31</f>
        <v>1.2993448000000001</v>
      </c>
      <c r="AH8" s="736">
        <f>AH33+AH31</f>
        <v>0.90080000000000005</v>
      </c>
      <c r="AI8" s="734">
        <f>SQRT(AJ8^2+AK8^2)*1000/(1.73*AI11)</f>
        <v>68.195849199008236</v>
      </c>
      <c r="AJ8" s="735">
        <f>AJ33+AJ31</f>
        <v>1.1351449</v>
      </c>
      <c r="AK8" s="736">
        <f>AK33+AK31</f>
        <v>0.496</v>
      </c>
      <c r="AL8" s="734">
        <f>SQRT(AM8^2+AN8^2)*1000/(1.73*AL11)</f>
        <v>63.116282368020293</v>
      </c>
      <c r="AM8" s="735">
        <f>AM33+AM31</f>
        <v>1.0733451999999999</v>
      </c>
      <c r="AN8" s="736">
        <f>AN33+AN31</f>
        <v>0.40300000000000002</v>
      </c>
      <c r="AO8" s="734">
        <f>SQRT(AP8^2+AQ8^2)*1000/(1.73*AO11)</f>
        <v>72.501870325981727</v>
      </c>
      <c r="AP8" s="735">
        <f>AP33+AP31</f>
        <v>1.1787454999999998</v>
      </c>
      <c r="AQ8" s="736">
        <f>AQ33+AQ31</f>
        <v>0.58740000000000003</v>
      </c>
      <c r="AR8" s="733"/>
      <c r="AS8" s="733"/>
      <c r="CB8" s="733"/>
      <c r="CC8" s="733"/>
      <c r="CE8" s="733"/>
      <c r="CF8" s="733"/>
    </row>
    <row r="9" spans="1:84" s="710" customFormat="1" ht="16.5" customHeight="1" thickBot="1">
      <c r="A9" s="1524"/>
      <c r="B9" s="1525"/>
      <c r="C9" s="1529"/>
      <c r="D9" s="1539" t="s">
        <v>21</v>
      </c>
      <c r="E9" s="1540"/>
      <c r="F9" s="1540"/>
      <c r="G9" s="1541"/>
      <c r="H9" s="1628">
        <v>7</v>
      </c>
      <c r="I9" s="1543"/>
      <c r="J9" s="1544"/>
      <c r="K9" s="1628">
        <v>7</v>
      </c>
      <c r="L9" s="1543"/>
      <c r="M9" s="1544"/>
      <c r="N9" s="1628">
        <v>7</v>
      </c>
      <c r="O9" s="1543"/>
      <c r="P9" s="1544"/>
      <c r="Q9" s="1628">
        <v>7</v>
      </c>
      <c r="R9" s="1543"/>
      <c r="S9" s="1544"/>
      <c r="T9" s="1628">
        <v>7</v>
      </c>
      <c r="U9" s="1543"/>
      <c r="V9" s="1544"/>
      <c r="W9" s="1628">
        <v>7</v>
      </c>
      <c r="X9" s="1543"/>
      <c r="Y9" s="1544"/>
      <c r="Z9" s="1628">
        <v>7</v>
      </c>
      <c r="AA9" s="1543"/>
      <c r="AB9" s="1544"/>
      <c r="AC9" s="1628">
        <v>7</v>
      </c>
      <c r="AD9" s="1543"/>
      <c r="AE9" s="1544"/>
      <c r="AF9" s="1628">
        <v>7</v>
      </c>
      <c r="AG9" s="1543"/>
      <c r="AH9" s="1544"/>
      <c r="AI9" s="1628">
        <v>7</v>
      </c>
      <c r="AJ9" s="1543"/>
      <c r="AK9" s="1544"/>
      <c r="AL9" s="1628">
        <v>7</v>
      </c>
      <c r="AM9" s="1543"/>
      <c r="AN9" s="1544"/>
      <c r="AO9" s="1628">
        <v>7</v>
      </c>
      <c r="AP9" s="1543"/>
      <c r="AQ9" s="1544"/>
    </row>
    <row r="10" spans="1:84" s="710" customFormat="1" ht="16.5" customHeight="1">
      <c r="A10" s="1524"/>
      <c r="B10" s="1525"/>
      <c r="C10" s="1529"/>
      <c r="D10" s="1554" t="s">
        <v>22</v>
      </c>
      <c r="E10" s="1523"/>
      <c r="F10" s="1535" t="s">
        <v>216</v>
      </c>
      <c r="G10" s="1629"/>
      <c r="H10" s="1545">
        <v>115</v>
      </c>
      <c r="I10" s="1546"/>
      <c r="J10" s="1547"/>
      <c r="K10" s="1555">
        <v>117</v>
      </c>
      <c r="L10" s="1556"/>
      <c r="M10" s="1557"/>
      <c r="N10" s="1555">
        <v>115</v>
      </c>
      <c r="O10" s="1556"/>
      <c r="P10" s="1557"/>
      <c r="Q10" s="1555">
        <v>115</v>
      </c>
      <c r="R10" s="1556"/>
      <c r="S10" s="1557"/>
      <c r="T10" s="1555">
        <v>115</v>
      </c>
      <c r="U10" s="1556"/>
      <c r="V10" s="1557"/>
      <c r="W10" s="1555">
        <v>112</v>
      </c>
      <c r="X10" s="1556"/>
      <c r="Y10" s="1557"/>
      <c r="Z10" s="1555">
        <v>115</v>
      </c>
      <c r="AA10" s="1556"/>
      <c r="AB10" s="1557"/>
      <c r="AC10" s="1555">
        <v>117</v>
      </c>
      <c r="AD10" s="1556"/>
      <c r="AE10" s="1557"/>
      <c r="AF10" s="1555">
        <v>115</v>
      </c>
      <c r="AG10" s="1556"/>
      <c r="AH10" s="1557"/>
      <c r="AI10" s="1555">
        <v>115</v>
      </c>
      <c r="AJ10" s="1556"/>
      <c r="AK10" s="1557"/>
      <c r="AL10" s="1555">
        <v>115</v>
      </c>
      <c r="AM10" s="1556"/>
      <c r="AN10" s="1557"/>
      <c r="AO10" s="1555">
        <v>116</v>
      </c>
      <c r="AP10" s="1556"/>
      <c r="AQ10" s="1557"/>
    </row>
    <row r="11" spans="1:84" s="710" customFormat="1" ht="16.5" customHeight="1" thickBot="1">
      <c r="A11" s="1524"/>
      <c r="B11" s="1525"/>
      <c r="C11" s="1529"/>
      <c r="D11" s="1526"/>
      <c r="E11" s="1527"/>
      <c r="F11" s="1537" t="s">
        <v>112</v>
      </c>
      <c r="G11" s="1630"/>
      <c r="H11" s="1548">
        <v>10.4</v>
      </c>
      <c r="I11" s="1549"/>
      <c r="J11" s="1550"/>
      <c r="K11" s="1558">
        <v>10.4</v>
      </c>
      <c r="L11" s="1559"/>
      <c r="M11" s="1560"/>
      <c r="N11" s="1558">
        <v>10.5</v>
      </c>
      <c r="O11" s="1559"/>
      <c r="P11" s="1560"/>
      <c r="Q11" s="1558">
        <v>10.5</v>
      </c>
      <c r="R11" s="1559"/>
      <c r="S11" s="1560"/>
      <c r="T11" s="1558">
        <v>10.5</v>
      </c>
      <c r="U11" s="1559"/>
      <c r="V11" s="1560"/>
      <c r="W11" s="1558">
        <v>10.5</v>
      </c>
      <c r="X11" s="1559"/>
      <c r="Y11" s="1560"/>
      <c r="Z11" s="1558">
        <v>10.5</v>
      </c>
      <c r="AA11" s="1559"/>
      <c r="AB11" s="1560"/>
      <c r="AC11" s="1558">
        <v>10.5</v>
      </c>
      <c r="AD11" s="1559"/>
      <c r="AE11" s="1560"/>
      <c r="AF11" s="1558">
        <v>10.5</v>
      </c>
      <c r="AG11" s="1559"/>
      <c r="AH11" s="1560"/>
      <c r="AI11" s="1558">
        <v>10.5</v>
      </c>
      <c r="AJ11" s="1559"/>
      <c r="AK11" s="1560"/>
      <c r="AL11" s="1558">
        <v>10.5</v>
      </c>
      <c r="AM11" s="1559"/>
      <c r="AN11" s="1560"/>
      <c r="AO11" s="1558">
        <v>10.5</v>
      </c>
      <c r="AP11" s="1559"/>
      <c r="AQ11" s="1560"/>
    </row>
    <row r="12" spans="1:84" s="710" customFormat="1" ht="16.5" customHeight="1" thickBot="1">
      <c r="A12" s="1526"/>
      <c r="B12" s="1527"/>
      <c r="C12" s="1530"/>
      <c r="D12" s="1539" t="s">
        <v>23</v>
      </c>
      <c r="E12" s="1540"/>
      <c r="F12" s="1540"/>
      <c r="G12" s="1541"/>
      <c r="H12" s="1551" t="s">
        <v>185</v>
      </c>
      <c r="I12" s="1552"/>
      <c r="J12" s="1553"/>
      <c r="K12" s="1551" t="s">
        <v>185</v>
      </c>
      <c r="L12" s="1552"/>
      <c r="M12" s="1553"/>
      <c r="N12" s="1551" t="s">
        <v>185</v>
      </c>
      <c r="O12" s="1552"/>
      <c r="P12" s="1553"/>
      <c r="Q12" s="1551" t="s">
        <v>185</v>
      </c>
      <c r="R12" s="1552"/>
      <c r="S12" s="1553"/>
      <c r="T12" s="1551" t="s">
        <v>185</v>
      </c>
      <c r="U12" s="1552"/>
      <c r="V12" s="1553"/>
      <c r="W12" s="1551" t="s">
        <v>185</v>
      </c>
      <c r="X12" s="1552"/>
      <c r="Y12" s="1553"/>
      <c r="Z12" s="1551" t="s">
        <v>185</v>
      </c>
      <c r="AA12" s="1552"/>
      <c r="AB12" s="1553"/>
      <c r="AC12" s="1551" t="s">
        <v>185</v>
      </c>
      <c r="AD12" s="1552"/>
      <c r="AE12" s="1553"/>
      <c r="AF12" s="1551" t="s">
        <v>185</v>
      </c>
      <c r="AG12" s="1552"/>
      <c r="AH12" s="1553"/>
      <c r="AI12" s="1551" t="s">
        <v>185</v>
      </c>
      <c r="AJ12" s="1552"/>
      <c r="AK12" s="1553"/>
      <c r="AL12" s="1551" t="s">
        <v>185</v>
      </c>
      <c r="AM12" s="1552"/>
      <c r="AN12" s="1553"/>
      <c r="AO12" s="1551" t="s">
        <v>185</v>
      </c>
      <c r="AP12" s="1552"/>
      <c r="AQ12" s="1553"/>
    </row>
    <row r="13" spans="1:84" s="710" customFormat="1" ht="16.5" customHeight="1">
      <c r="A13" s="1522" t="s">
        <v>186</v>
      </c>
      <c r="B13" s="1523"/>
      <c r="C13" s="1528">
        <v>25</v>
      </c>
      <c r="D13" s="1531" t="s">
        <v>18</v>
      </c>
      <c r="E13" s="1532"/>
      <c r="F13" s="1535" t="s">
        <v>216</v>
      </c>
      <c r="G13" s="1536"/>
      <c r="H13" s="891">
        <f>SQRT(I13^2+J13^2)*1000/(1.73*H16)</f>
        <v>0</v>
      </c>
      <c r="I13" s="890">
        <v>0</v>
      </c>
      <c r="J13" s="889">
        <v>0</v>
      </c>
      <c r="K13" s="891">
        <f>SQRT(L13^2+M13^2)*1000/(1.73*K16)</f>
        <v>0</v>
      </c>
      <c r="L13" s="890">
        <v>0</v>
      </c>
      <c r="M13" s="889">
        <v>0</v>
      </c>
      <c r="N13" s="891">
        <f>SQRT(O13^2+P13^2)*1000/(1.73*N16)</f>
        <v>0</v>
      </c>
      <c r="O13" s="890">
        <v>0</v>
      </c>
      <c r="P13" s="889">
        <v>0</v>
      </c>
      <c r="Q13" s="891">
        <f>SQRT(R13^2+S13^2)*1000/(1.73*Q16)</f>
        <v>0</v>
      </c>
      <c r="R13" s="890">
        <v>0</v>
      </c>
      <c r="S13" s="889">
        <v>0</v>
      </c>
      <c r="T13" s="891">
        <f>SQRT(U13^2+V13^2)*1000/(1.73*T16)</f>
        <v>0</v>
      </c>
      <c r="U13" s="890">
        <v>0</v>
      </c>
      <c r="V13" s="889">
        <v>0</v>
      </c>
      <c r="W13" s="891">
        <f>SQRT(X13^2+Y13^2)*1000/(1.73*W16)</f>
        <v>0</v>
      </c>
      <c r="X13" s="890">
        <v>0</v>
      </c>
      <c r="Y13" s="889">
        <v>0</v>
      </c>
      <c r="Z13" s="891">
        <f>SQRT(AA13^2+AB13^2)*1000/(1.73*Z16)</f>
        <v>0</v>
      </c>
      <c r="AA13" s="890">
        <v>0</v>
      </c>
      <c r="AB13" s="889">
        <v>0</v>
      </c>
      <c r="AC13" s="891">
        <f>SQRT(AD13^2+AE13^2)*1000/(1.73*AC16)</f>
        <v>0</v>
      </c>
      <c r="AD13" s="890">
        <v>0</v>
      </c>
      <c r="AE13" s="889">
        <v>0</v>
      </c>
      <c r="AF13" s="891">
        <f>SQRT(AG13^2+AH13^2)*1000/(1.73*AF16)</f>
        <v>0</v>
      </c>
      <c r="AG13" s="890">
        <v>0</v>
      </c>
      <c r="AH13" s="889">
        <v>0</v>
      </c>
      <c r="AI13" s="891">
        <f>SQRT(AJ13^2+AK13^2)*1000/(1.73*AI16)</f>
        <v>0</v>
      </c>
      <c r="AJ13" s="890">
        <v>0</v>
      </c>
      <c r="AK13" s="889">
        <v>0</v>
      </c>
      <c r="AL13" s="891">
        <f>SQRT(AM13^2+AN13^2)*1000/(1.73*AL16)</f>
        <v>0</v>
      </c>
      <c r="AM13" s="890">
        <v>0</v>
      </c>
      <c r="AN13" s="889">
        <v>0</v>
      </c>
      <c r="AO13" s="891">
        <f>SQRT(AP13^2+AQ13^2)*1000/(1.73*AO16)</f>
        <v>0</v>
      </c>
      <c r="AP13" s="890">
        <v>0</v>
      </c>
      <c r="AQ13" s="889">
        <v>0</v>
      </c>
      <c r="AR13" s="733"/>
      <c r="AS13" s="733"/>
      <c r="CB13" s="733"/>
      <c r="CC13" s="733"/>
    </row>
    <row r="14" spans="1:84" s="710" customFormat="1" ht="16.5" customHeight="1" thickBot="1">
      <c r="A14" s="1524"/>
      <c r="B14" s="1525"/>
      <c r="C14" s="1529"/>
      <c r="D14" s="1533"/>
      <c r="E14" s="1534"/>
      <c r="F14" s="1537" t="s">
        <v>112</v>
      </c>
      <c r="G14" s="1538"/>
      <c r="H14" s="734">
        <f>SQRT(I14^2+J14^2)*1000/(1.73*H17)</f>
        <v>95.067843933649428</v>
      </c>
      <c r="I14" s="735">
        <f>I34+I32</f>
        <v>1.67401738</v>
      </c>
      <c r="J14" s="736">
        <f>J34+J32</f>
        <v>0.35119999999999996</v>
      </c>
      <c r="K14" s="734">
        <f>SQRT(L14^2+M14^2)*1000/(1.73*K17)</f>
        <v>97.123030703526183</v>
      </c>
      <c r="L14" s="735">
        <f>L34+L32</f>
        <v>1.7116173799999999</v>
      </c>
      <c r="M14" s="736">
        <f>M34+M32</f>
        <v>0.35199999999999998</v>
      </c>
      <c r="N14" s="734">
        <f>SQRT(O14^2+P14^2)*1000/(1.73*N17)</f>
        <v>97.330452055562077</v>
      </c>
      <c r="O14" s="735">
        <f>O34+O32</f>
        <v>1.7312173900000001</v>
      </c>
      <c r="P14" s="736">
        <f>P34+P32</f>
        <v>0.35880000000000001</v>
      </c>
      <c r="Q14" s="734">
        <f>SQRT(R14^2+S14^2)*1000/(1.73*Q17)</f>
        <v>100.74514383903204</v>
      </c>
      <c r="R14" s="735">
        <f>R34+R32</f>
        <v>1.7928173999999999</v>
      </c>
      <c r="S14" s="736">
        <f>S34+S32</f>
        <v>0.36719999999999997</v>
      </c>
      <c r="T14" s="734">
        <f>SQRT(U14^2+V14^2)*1000/(1.73*T17)</f>
        <v>105.77054037752173</v>
      </c>
      <c r="U14" s="735">
        <f>U34+U32</f>
        <v>1.8872174100000001</v>
      </c>
      <c r="V14" s="736">
        <f>V34+V32</f>
        <v>0.36040000000000005</v>
      </c>
      <c r="W14" s="734">
        <f>SQRT(X14^2+Y14^2)*1000/(1.73*W17)</f>
        <v>108.86324882846932</v>
      </c>
      <c r="X14" s="735">
        <f>X34+X32</f>
        <v>1.9400174300000004</v>
      </c>
      <c r="Y14" s="736">
        <f>Y34+Y32</f>
        <v>0.3832000000000001</v>
      </c>
      <c r="Z14" s="734">
        <f>SQRT(AA14^2+AB14^2)*1000/(1.73*Z17)</f>
        <v>106.85171206232499</v>
      </c>
      <c r="AA14" s="735">
        <f>AA34+AA32</f>
        <v>1.89681744</v>
      </c>
      <c r="AB14" s="736">
        <f>AB34+AB32</f>
        <v>0.41160000000000002</v>
      </c>
      <c r="AC14" s="734">
        <f>SQRT(AD14^2+AE14^2)*1000/(1.73*AC17)</f>
        <v>104.12237905624259</v>
      </c>
      <c r="AD14" s="735">
        <f>AD34+AD32</f>
        <v>1.8564174400000002</v>
      </c>
      <c r="AE14" s="736">
        <f>AE34+AE32</f>
        <v>0.36200000000000004</v>
      </c>
      <c r="AF14" s="734">
        <f>SQRT(AG14^2+AH14^2)*1000/(1.73*AF17)</f>
        <v>102.69627961880069</v>
      </c>
      <c r="AG14" s="735">
        <f>AG34+AG32</f>
        <v>1.8300174499999997</v>
      </c>
      <c r="AH14" s="736">
        <f>AH34+AH32</f>
        <v>0.36199999999999999</v>
      </c>
      <c r="AI14" s="734">
        <f>SQRT(AJ14^2+AK14^2)*1000/(1.73*AI17)</f>
        <v>102.55827433098703</v>
      </c>
      <c r="AJ14" s="735">
        <f>AJ34+AJ32</f>
        <v>1.8116174499999997</v>
      </c>
      <c r="AK14" s="736">
        <f>AK34+AK32</f>
        <v>0.43440000000000001</v>
      </c>
      <c r="AL14" s="734">
        <f>SQRT(AM14^2+AN14^2)*1000/(1.73*AL17)</f>
        <v>93.354970944074452</v>
      </c>
      <c r="AM14" s="735">
        <f>AM34+AM32</f>
        <v>1.6672174599999998</v>
      </c>
      <c r="AN14" s="736">
        <f>AN34+AN32</f>
        <v>0.30999999999999994</v>
      </c>
      <c r="AO14" s="734">
        <f>SQRT(AP14^2+AQ14^2)*1000/(1.73*AO17)</f>
        <v>101.99079813316754</v>
      </c>
      <c r="AP14" s="735">
        <f>AP34+AP32</f>
        <v>1.7936174700000003</v>
      </c>
      <c r="AQ14" s="736">
        <f>AQ34+AQ32</f>
        <v>0.46399999999999997</v>
      </c>
      <c r="AR14" s="733"/>
      <c r="AS14" s="733"/>
      <c r="CB14" s="733"/>
      <c r="CC14" s="733"/>
    </row>
    <row r="15" spans="1:84" s="710" customFormat="1" ht="16.5" customHeight="1" thickBot="1">
      <c r="A15" s="1524"/>
      <c r="B15" s="1525"/>
      <c r="C15" s="1529"/>
      <c r="D15" s="1539" t="s">
        <v>21</v>
      </c>
      <c r="E15" s="1540"/>
      <c r="F15" s="1540"/>
      <c r="G15" s="1541"/>
      <c r="H15" s="1628">
        <v>7</v>
      </c>
      <c r="I15" s="1543"/>
      <c r="J15" s="1544"/>
      <c r="K15" s="1628">
        <v>7</v>
      </c>
      <c r="L15" s="1543"/>
      <c r="M15" s="1544"/>
      <c r="N15" s="1628">
        <v>7</v>
      </c>
      <c r="O15" s="1543"/>
      <c r="P15" s="1544"/>
      <c r="Q15" s="1628">
        <v>7</v>
      </c>
      <c r="R15" s="1543"/>
      <c r="S15" s="1544"/>
      <c r="T15" s="1628">
        <v>7</v>
      </c>
      <c r="U15" s="1543"/>
      <c r="V15" s="1544"/>
      <c r="W15" s="1628">
        <v>7</v>
      </c>
      <c r="X15" s="1543"/>
      <c r="Y15" s="1544"/>
      <c r="Z15" s="1628">
        <v>7</v>
      </c>
      <c r="AA15" s="1543"/>
      <c r="AB15" s="1544"/>
      <c r="AC15" s="1628">
        <v>7</v>
      </c>
      <c r="AD15" s="1543"/>
      <c r="AE15" s="1544"/>
      <c r="AF15" s="1628">
        <v>7</v>
      </c>
      <c r="AG15" s="1543"/>
      <c r="AH15" s="1544"/>
      <c r="AI15" s="1628">
        <v>7</v>
      </c>
      <c r="AJ15" s="1543"/>
      <c r="AK15" s="1544"/>
      <c r="AL15" s="1628">
        <v>7</v>
      </c>
      <c r="AM15" s="1543"/>
      <c r="AN15" s="1544"/>
      <c r="AO15" s="1628">
        <v>7</v>
      </c>
      <c r="AP15" s="1543"/>
      <c r="AQ15" s="1544"/>
    </row>
    <row r="16" spans="1:84" s="710" customFormat="1" ht="16.5" customHeight="1">
      <c r="A16" s="1524"/>
      <c r="B16" s="1525"/>
      <c r="C16" s="1529"/>
      <c r="D16" s="1554" t="s">
        <v>22</v>
      </c>
      <c r="E16" s="1523"/>
      <c r="F16" s="1535" t="s">
        <v>216</v>
      </c>
      <c r="G16" s="1629"/>
      <c r="H16" s="1545">
        <v>117</v>
      </c>
      <c r="I16" s="1546"/>
      <c r="J16" s="1547"/>
      <c r="K16" s="1545">
        <v>119</v>
      </c>
      <c r="L16" s="1546"/>
      <c r="M16" s="1547"/>
      <c r="N16" s="1545">
        <v>117</v>
      </c>
      <c r="O16" s="1546"/>
      <c r="P16" s="1547"/>
      <c r="Q16" s="1545">
        <v>117</v>
      </c>
      <c r="R16" s="1546"/>
      <c r="S16" s="1547"/>
      <c r="T16" s="1545">
        <v>117</v>
      </c>
      <c r="U16" s="1546"/>
      <c r="V16" s="1547"/>
      <c r="W16" s="1545">
        <v>117</v>
      </c>
      <c r="X16" s="1546"/>
      <c r="Y16" s="1547"/>
      <c r="Z16" s="1545">
        <v>117</v>
      </c>
      <c r="AA16" s="1546"/>
      <c r="AB16" s="1547"/>
      <c r="AC16" s="1545">
        <v>116</v>
      </c>
      <c r="AD16" s="1546"/>
      <c r="AE16" s="1547"/>
      <c r="AF16" s="1545">
        <v>117</v>
      </c>
      <c r="AG16" s="1546"/>
      <c r="AH16" s="1547"/>
      <c r="AI16" s="1545">
        <v>116</v>
      </c>
      <c r="AJ16" s="1546"/>
      <c r="AK16" s="1547"/>
      <c r="AL16" s="1545">
        <v>116</v>
      </c>
      <c r="AM16" s="1546"/>
      <c r="AN16" s="1547"/>
      <c r="AO16" s="1545">
        <v>117</v>
      </c>
      <c r="AP16" s="1546"/>
      <c r="AQ16" s="1547"/>
    </row>
    <row r="17" spans="1:45" s="710" customFormat="1" ht="16.5" customHeight="1" thickBot="1">
      <c r="A17" s="1524"/>
      <c r="B17" s="1525"/>
      <c r="C17" s="1529"/>
      <c r="D17" s="1526"/>
      <c r="E17" s="1527"/>
      <c r="F17" s="1537" t="s">
        <v>112</v>
      </c>
      <c r="G17" s="1630"/>
      <c r="H17" s="1548">
        <v>10.4</v>
      </c>
      <c r="I17" s="1549"/>
      <c r="J17" s="1550"/>
      <c r="K17" s="1548">
        <v>10.4</v>
      </c>
      <c r="L17" s="1549"/>
      <c r="M17" s="1550"/>
      <c r="N17" s="1548">
        <v>10.5</v>
      </c>
      <c r="O17" s="1549"/>
      <c r="P17" s="1550"/>
      <c r="Q17" s="1548">
        <v>10.5</v>
      </c>
      <c r="R17" s="1549"/>
      <c r="S17" s="1550"/>
      <c r="T17" s="1548">
        <v>10.5</v>
      </c>
      <c r="U17" s="1549"/>
      <c r="V17" s="1550"/>
      <c r="W17" s="1548">
        <v>10.5</v>
      </c>
      <c r="X17" s="1549"/>
      <c r="Y17" s="1550"/>
      <c r="Z17" s="1548">
        <v>10.5</v>
      </c>
      <c r="AA17" s="1549"/>
      <c r="AB17" s="1550"/>
      <c r="AC17" s="1548">
        <v>10.5</v>
      </c>
      <c r="AD17" s="1549"/>
      <c r="AE17" s="1550"/>
      <c r="AF17" s="1548">
        <v>10.5</v>
      </c>
      <c r="AG17" s="1549"/>
      <c r="AH17" s="1550"/>
      <c r="AI17" s="1548">
        <v>10.5</v>
      </c>
      <c r="AJ17" s="1549"/>
      <c r="AK17" s="1550"/>
      <c r="AL17" s="1548">
        <v>10.5</v>
      </c>
      <c r="AM17" s="1549"/>
      <c r="AN17" s="1550"/>
      <c r="AO17" s="1548">
        <v>10.5</v>
      </c>
      <c r="AP17" s="1549"/>
      <c r="AQ17" s="1550"/>
    </row>
    <row r="18" spans="1:45" s="710" customFormat="1" ht="16.5" customHeight="1" thickBot="1">
      <c r="A18" s="1524"/>
      <c r="B18" s="1525"/>
      <c r="C18" s="1529"/>
      <c r="D18" s="1539" t="s">
        <v>23</v>
      </c>
      <c r="E18" s="1540"/>
      <c r="F18" s="1540"/>
      <c r="G18" s="1541"/>
      <c r="H18" s="1551" t="s">
        <v>185</v>
      </c>
      <c r="I18" s="1552"/>
      <c r="J18" s="1553"/>
      <c r="K18" s="1551" t="s">
        <v>185</v>
      </c>
      <c r="L18" s="1552"/>
      <c r="M18" s="1553"/>
      <c r="N18" s="1551" t="s">
        <v>185</v>
      </c>
      <c r="O18" s="1552"/>
      <c r="P18" s="1553"/>
      <c r="Q18" s="1551" t="s">
        <v>185</v>
      </c>
      <c r="R18" s="1552"/>
      <c r="S18" s="1553"/>
      <c r="T18" s="1551" t="s">
        <v>185</v>
      </c>
      <c r="U18" s="1552"/>
      <c r="V18" s="1553"/>
      <c r="W18" s="1551" t="s">
        <v>185</v>
      </c>
      <c r="X18" s="1552"/>
      <c r="Y18" s="1553"/>
      <c r="Z18" s="1551" t="s">
        <v>185</v>
      </c>
      <c r="AA18" s="1552"/>
      <c r="AB18" s="1553"/>
      <c r="AC18" s="1551" t="s">
        <v>185</v>
      </c>
      <c r="AD18" s="1552"/>
      <c r="AE18" s="1553"/>
      <c r="AF18" s="1551" t="s">
        <v>185</v>
      </c>
      <c r="AG18" s="1552"/>
      <c r="AH18" s="1553"/>
      <c r="AI18" s="1551" t="s">
        <v>185</v>
      </c>
      <c r="AJ18" s="1552"/>
      <c r="AK18" s="1553"/>
      <c r="AL18" s="1551" t="s">
        <v>185</v>
      </c>
      <c r="AM18" s="1552"/>
      <c r="AN18" s="1553"/>
      <c r="AO18" s="1551" t="s">
        <v>185</v>
      </c>
      <c r="AP18" s="1552"/>
      <c r="AQ18" s="1553"/>
    </row>
    <row r="19" spans="1:45" s="710" customFormat="1" ht="16.5" customHeight="1">
      <c r="A19" s="1554" t="s">
        <v>187</v>
      </c>
      <c r="B19" s="1571"/>
      <c r="C19" s="1523"/>
      <c r="D19" s="1573"/>
      <c r="E19" s="1574"/>
      <c r="F19" s="1535" t="s">
        <v>216</v>
      </c>
      <c r="G19" s="1629"/>
      <c r="H19" s="891">
        <f t="shared" ref="H19:AQ19" si="0">H7+H13</f>
        <v>0</v>
      </c>
      <c r="I19" s="890">
        <f t="shared" si="0"/>
        <v>0</v>
      </c>
      <c r="J19" s="889">
        <f t="shared" si="0"/>
        <v>0</v>
      </c>
      <c r="K19" s="891">
        <f t="shared" si="0"/>
        <v>0</v>
      </c>
      <c r="L19" s="890">
        <f t="shared" si="0"/>
        <v>0</v>
      </c>
      <c r="M19" s="889">
        <f t="shared" si="0"/>
        <v>0</v>
      </c>
      <c r="N19" s="891">
        <f t="shared" si="0"/>
        <v>0</v>
      </c>
      <c r="O19" s="890">
        <f t="shared" si="0"/>
        <v>0</v>
      </c>
      <c r="P19" s="889">
        <f t="shared" si="0"/>
        <v>0</v>
      </c>
      <c r="Q19" s="891">
        <f t="shared" si="0"/>
        <v>0</v>
      </c>
      <c r="R19" s="890">
        <f t="shared" si="0"/>
        <v>0</v>
      </c>
      <c r="S19" s="889">
        <f t="shared" si="0"/>
        <v>0</v>
      </c>
      <c r="T19" s="891">
        <f t="shared" si="0"/>
        <v>0</v>
      </c>
      <c r="U19" s="890">
        <f t="shared" si="0"/>
        <v>0</v>
      </c>
      <c r="V19" s="889">
        <f t="shared" si="0"/>
        <v>0</v>
      </c>
      <c r="W19" s="891">
        <f t="shared" si="0"/>
        <v>0</v>
      </c>
      <c r="X19" s="890">
        <f t="shared" si="0"/>
        <v>0</v>
      </c>
      <c r="Y19" s="889">
        <f t="shared" si="0"/>
        <v>0</v>
      </c>
      <c r="Z19" s="891">
        <f t="shared" si="0"/>
        <v>0</v>
      </c>
      <c r="AA19" s="890">
        <f t="shared" si="0"/>
        <v>0</v>
      </c>
      <c r="AB19" s="889">
        <f t="shared" si="0"/>
        <v>0</v>
      </c>
      <c r="AC19" s="891">
        <f t="shared" si="0"/>
        <v>0</v>
      </c>
      <c r="AD19" s="890">
        <f t="shared" si="0"/>
        <v>0</v>
      </c>
      <c r="AE19" s="889">
        <f t="shared" si="0"/>
        <v>0</v>
      </c>
      <c r="AF19" s="891">
        <f t="shared" si="0"/>
        <v>0</v>
      </c>
      <c r="AG19" s="890">
        <f t="shared" si="0"/>
        <v>0</v>
      </c>
      <c r="AH19" s="889">
        <f t="shared" si="0"/>
        <v>0</v>
      </c>
      <c r="AI19" s="891">
        <f t="shared" si="0"/>
        <v>0</v>
      </c>
      <c r="AJ19" s="890">
        <f t="shared" si="0"/>
        <v>0</v>
      </c>
      <c r="AK19" s="889">
        <f t="shared" si="0"/>
        <v>0</v>
      </c>
      <c r="AL19" s="891">
        <f t="shared" si="0"/>
        <v>0</v>
      </c>
      <c r="AM19" s="890">
        <f t="shared" si="0"/>
        <v>0</v>
      </c>
      <c r="AN19" s="889">
        <f t="shared" si="0"/>
        <v>0</v>
      </c>
      <c r="AO19" s="891">
        <f t="shared" si="0"/>
        <v>0</v>
      </c>
      <c r="AP19" s="890">
        <f t="shared" si="0"/>
        <v>0</v>
      </c>
      <c r="AQ19" s="889">
        <f t="shared" si="0"/>
        <v>0</v>
      </c>
    </row>
    <row r="20" spans="1:45" s="710" customFormat="1" ht="16.5" customHeight="1" thickBot="1">
      <c r="A20" s="1526"/>
      <c r="B20" s="1572"/>
      <c r="C20" s="1527"/>
      <c r="D20" s="1575"/>
      <c r="E20" s="1576"/>
      <c r="F20" s="1537" t="s">
        <v>112</v>
      </c>
      <c r="G20" s="1630"/>
      <c r="H20" s="734">
        <f t="shared" ref="H20:AQ20" si="1">H8+H14</f>
        <v>155.95758385129872</v>
      </c>
      <c r="I20" s="735">
        <f t="shared" si="1"/>
        <v>2.6889598800000001</v>
      </c>
      <c r="J20" s="736">
        <f t="shared" si="1"/>
        <v>0.76360000000000006</v>
      </c>
      <c r="K20" s="734">
        <f t="shared" si="1"/>
        <v>157.15493010170775</v>
      </c>
      <c r="L20" s="735">
        <f t="shared" si="1"/>
        <v>2.71136008</v>
      </c>
      <c r="M20" s="736">
        <f t="shared" si="1"/>
        <v>0.76080000000000003</v>
      </c>
      <c r="N20" s="734">
        <f t="shared" si="1"/>
        <v>157.07004905804962</v>
      </c>
      <c r="O20" s="735">
        <f t="shared" si="1"/>
        <v>2.7363603900000002</v>
      </c>
      <c r="P20" s="736">
        <f t="shared" si="1"/>
        <v>0.76780000000000004</v>
      </c>
      <c r="Q20" s="734">
        <f t="shared" si="1"/>
        <v>159.82320124828212</v>
      </c>
      <c r="R20" s="735">
        <f t="shared" si="1"/>
        <v>2.7859607</v>
      </c>
      <c r="S20" s="736">
        <f t="shared" si="1"/>
        <v>0.77379999999999993</v>
      </c>
      <c r="T20" s="734">
        <f t="shared" si="1"/>
        <v>169.33063756176156</v>
      </c>
      <c r="U20" s="735">
        <f t="shared" si="1"/>
        <v>2.9641610099999998</v>
      </c>
      <c r="V20" s="736">
        <f t="shared" si="1"/>
        <v>0.77660000000000007</v>
      </c>
      <c r="W20" s="734">
        <f t="shared" si="1"/>
        <v>174.19609853906752</v>
      </c>
      <c r="X20" s="735">
        <f t="shared" si="1"/>
        <v>3.0521614300000004</v>
      </c>
      <c r="Y20" s="736">
        <f t="shared" si="1"/>
        <v>0.79740000000000011</v>
      </c>
      <c r="Z20" s="734">
        <f t="shared" si="1"/>
        <v>187.21374884057667</v>
      </c>
      <c r="AA20" s="735">
        <f t="shared" si="1"/>
        <v>3.1415617400000002</v>
      </c>
      <c r="AB20" s="736">
        <f t="shared" si="1"/>
        <v>1.1742000000000001</v>
      </c>
      <c r="AC20" s="734">
        <f t="shared" si="1"/>
        <v>200.90975917019313</v>
      </c>
      <c r="AD20" s="735">
        <f t="shared" si="1"/>
        <v>3.2491618400000002</v>
      </c>
      <c r="AE20" s="736">
        <f t="shared" si="1"/>
        <v>1.4350000000000001</v>
      </c>
      <c r="AF20" s="734">
        <f t="shared" si="1"/>
        <v>189.73486116040476</v>
      </c>
      <c r="AG20" s="735">
        <f t="shared" si="1"/>
        <v>3.1293622499999998</v>
      </c>
      <c r="AH20" s="736">
        <f t="shared" si="1"/>
        <v>1.2627999999999999</v>
      </c>
      <c r="AI20" s="734">
        <f t="shared" si="1"/>
        <v>170.75412352999527</v>
      </c>
      <c r="AJ20" s="735">
        <f t="shared" si="1"/>
        <v>2.9467623499999998</v>
      </c>
      <c r="AK20" s="736">
        <f t="shared" si="1"/>
        <v>0.9304</v>
      </c>
      <c r="AL20" s="734">
        <f t="shared" si="1"/>
        <v>156.47125331209475</v>
      </c>
      <c r="AM20" s="735">
        <f t="shared" si="1"/>
        <v>2.7405626599999997</v>
      </c>
      <c r="AN20" s="736">
        <f t="shared" si="1"/>
        <v>0.71299999999999997</v>
      </c>
      <c r="AO20" s="734">
        <f t="shared" si="1"/>
        <v>174.49266845914929</v>
      </c>
      <c r="AP20" s="735">
        <f t="shared" si="1"/>
        <v>2.9723629699999998</v>
      </c>
      <c r="AQ20" s="736">
        <f t="shared" si="1"/>
        <v>1.0514000000000001</v>
      </c>
    </row>
    <row r="21" spans="1:45" s="710" customFormat="1" ht="16.5" customHeight="1">
      <c r="A21" s="744" t="s">
        <v>167</v>
      </c>
      <c r="B21" s="896">
        <v>0</v>
      </c>
      <c r="C21" s="746"/>
      <c r="D21" s="715" t="s">
        <v>168</v>
      </c>
      <c r="E21" s="1627">
        <v>0</v>
      </c>
      <c r="F21" s="1627"/>
      <c r="G21" s="748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48"/>
    </row>
    <row r="22" spans="1:45" s="710" customFormat="1" ht="16.5" customHeight="1" thickBot="1">
      <c r="A22" s="818" t="s">
        <v>26</v>
      </c>
      <c r="B22" s="751">
        <f>(I20+L20+O20+R20+U20+X20+AA20+AD20+AG20+AJ20+AM20+AP20+I69+L69+O69+R69+U69+X69+AA69+AD69+AG69+AJ69+AM69+AP69)/SQRT((I20+L20+O20+R20+U20+X20+AA20+AD20+AG20+AJ20+AM20+AP20+I69+L69+O69+R69+U69+X69+AA69+AD69+AG69+AJ69+AM69+AP69)^2+(J20+M20+P20+S20+V20+Y20+AB20+AE20+AH20+AK20+AN20+J69+M69+P69+S69+V69+Y69+AB69+AE69+AH69+AK69+AN69+AQ69+AQ20)^2)</f>
        <v>0.95757205630175835</v>
      </c>
      <c r="C22" s="752"/>
      <c r="D22" s="819" t="s">
        <v>27</v>
      </c>
      <c r="E22" s="1562">
        <f>(J20+M20+P20+S20+V20+Y20+AB20+AE20+AH20+AK20+AN20+J69+M69+P69+S69+V69+Y69+AB69+AE69+AH69+AK69+AN69+AQ69+AQ20)/(I20+L20+O20+R20+U20+X20+AA20+AD20+AG20+AJ20+AM20+AP20+I69+L69+O69+R69+U69+X69+AA69+AD69+AG69+AJ69+AM69+AP69)</f>
        <v>0.30096320725322662</v>
      </c>
      <c r="F22" s="1562"/>
      <c r="G22" s="755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  <c r="AL22" s="756"/>
      <c r="AM22" s="756"/>
      <c r="AN22" s="756"/>
      <c r="AO22" s="756"/>
      <c r="AP22" s="756"/>
      <c r="AQ22" s="755"/>
    </row>
    <row r="23" spans="1:45" s="710" customFormat="1" ht="16.5" customHeight="1" thickBot="1">
      <c r="A23" s="757"/>
      <c r="B23" s="758"/>
      <c r="C23" s="758"/>
      <c r="D23" s="759"/>
      <c r="E23" s="760"/>
      <c r="F23" s="759"/>
      <c r="G23" s="760"/>
      <c r="H23" s="761"/>
      <c r="I23" s="759"/>
      <c r="J23" s="759"/>
      <c r="K23" s="895"/>
      <c r="L23" s="759"/>
      <c r="M23" s="759"/>
      <c r="N23" s="761"/>
      <c r="O23" s="759"/>
      <c r="P23" s="759"/>
      <c r="Q23" s="761"/>
      <c r="R23" s="759"/>
      <c r="S23" s="759"/>
      <c r="T23" s="761"/>
      <c r="U23" s="759"/>
      <c r="V23" s="759"/>
      <c r="W23" s="761"/>
      <c r="X23" s="759"/>
      <c r="Y23" s="759"/>
      <c r="Z23" s="761"/>
      <c r="AA23" s="759"/>
      <c r="AB23" s="759"/>
      <c r="AC23" s="761"/>
      <c r="AD23" s="759"/>
      <c r="AE23" s="759"/>
      <c r="AF23" s="761"/>
      <c r="AG23" s="759"/>
      <c r="AH23" s="759"/>
      <c r="AI23" s="761"/>
      <c r="AJ23" s="759"/>
      <c r="AK23" s="759"/>
      <c r="AL23" s="761"/>
      <c r="AM23" s="759"/>
      <c r="AN23" s="759"/>
      <c r="AO23" s="761"/>
      <c r="AP23" s="759"/>
      <c r="AQ23" s="759"/>
    </row>
    <row r="24" spans="1:45" s="710" customFormat="1" ht="16.5" customHeight="1">
      <c r="A24" s="1563" t="s">
        <v>28</v>
      </c>
      <c r="B24" s="1564"/>
      <c r="C24" s="1564"/>
      <c r="D24" s="1555" t="s">
        <v>29</v>
      </c>
      <c r="E24" s="1556"/>
      <c r="F24" s="1556" t="s">
        <v>30</v>
      </c>
      <c r="G24" s="1557"/>
      <c r="H24" s="1565" t="s">
        <v>170</v>
      </c>
      <c r="I24" s="1566"/>
      <c r="J24" s="1567"/>
      <c r="K24" s="1565" t="s">
        <v>171</v>
      </c>
      <c r="L24" s="1566"/>
      <c r="M24" s="1567"/>
      <c r="N24" s="1565" t="s">
        <v>172</v>
      </c>
      <c r="O24" s="1566"/>
      <c r="P24" s="1567"/>
      <c r="Q24" s="1565" t="s">
        <v>173</v>
      </c>
      <c r="R24" s="1566"/>
      <c r="S24" s="1567"/>
      <c r="T24" s="1565" t="s">
        <v>174</v>
      </c>
      <c r="U24" s="1566"/>
      <c r="V24" s="1567"/>
      <c r="W24" s="1565" t="s">
        <v>175</v>
      </c>
      <c r="X24" s="1566"/>
      <c r="Y24" s="1567"/>
      <c r="Z24" s="1565" t="s">
        <v>176</v>
      </c>
      <c r="AA24" s="1566"/>
      <c r="AB24" s="1567"/>
      <c r="AC24" s="1565" t="s">
        <v>177</v>
      </c>
      <c r="AD24" s="1566"/>
      <c r="AE24" s="1567"/>
      <c r="AF24" s="1565" t="s">
        <v>178</v>
      </c>
      <c r="AG24" s="1566"/>
      <c r="AH24" s="1567"/>
      <c r="AI24" s="1565" t="s">
        <v>179</v>
      </c>
      <c r="AJ24" s="1566"/>
      <c r="AK24" s="1567"/>
      <c r="AL24" s="1565" t="s">
        <v>180</v>
      </c>
      <c r="AM24" s="1566"/>
      <c r="AN24" s="1567"/>
      <c r="AO24" s="1565" t="s">
        <v>181</v>
      </c>
      <c r="AP24" s="1566"/>
      <c r="AQ24" s="1567"/>
    </row>
    <row r="25" spans="1:45" s="710" customFormat="1" ht="16.5" customHeight="1" thickBot="1">
      <c r="A25" s="1580" t="s">
        <v>31</v>
      </c>
      <c r="B25" s="1581"/>
      <c r="C25" s="1581"/>
      <c r="D25" s="762" t="s">
        <v>32</v>
      </c>
      <c r="E25" s="763" t="s">
        <v>33</v>
      </c>
      <c r="F25" s="764" t="s">
        <v>32</v>
      </c>
      <c r="G25" s="765" t="s">
        <v>33</v>
      </c>
      <c r="H25" s="1568"/>
      <c r="I25" s="1569"/>
      <c r="J25" s="1570"/>
      <c r="K25" s="1577"/>
      <c r="L25" s="1578"/>
      <c r="M25" s="1579"/>
      <c r="N25" s="1577"/>
      <c r="O25" s="1578"/>
      <c r="P25" s="1579"/>
      <c r="Q25" s="1577"/>
      <c r="R25" s="1578"/>
      <c r="S25" s="1579"/>
      <c r="T25" s="1577"/>
      <c r="U25" s="1578"/>
      <c r="V25" s="1579"/>
      <c r="W25" s="1577"/>
      <c r="X25" s="1578"/>
      <c r="Y25" s="1579"/>
      <c r="Z25" s="1577"/>
      <c r="AA25" s="1578"/>
      <c r="AB25" s="1579"/>
      <c r="AC25" s="1577"/>
      <c r="AD25" s="1578"/>
      <c r="AE25" s="1579"/>
      <c r="AF25" s="1577"/>
      <c r="AG25" s="1578"/>
      <c r="AH25" s="1579"/>
      <c r="AI25" s="1577"/>
      <c r="AJ25" s="1578"/>
      <c r="AK25" s="1579"/>
      <c r="AL25" s="1577"/>
      <c r="AM25" s="1578"/>
      <c r="AN25" s="1579"/>
      <c r="AO25" s="1577"/>
      <c r="AP25" s="1578"/>
      <c r="AQ25" s="1579"/>
    </row>
    <row r="26" spans="1:45" s="710" customFormat="1" ht="16.5" customHeight="1">
      <c r="A26" s="816" t="s">
        <v>192</v>
      </c>
      <c r="B26" s="767" t="s">
        <v>215</v>
      </c>
      <c r="C26" s="768"/>
      <c r="D26" s="769"/>
      <c r="E26" s="770"/>
      <c r="F26" s="771"/>
      <c r="G26" s="772"/>
      <c r="H26" s="773">
        <f>SQRT(I26^2+J26^2)*1000/(1.73*$H$11)</f>
        <v>45.937927435694725</v>
      </c>
      <c r="I26" s="774">
        <v>0.78600000000000003</v>
      </c>
      <c r="J26" s="775">
        <v>0.25560000000000005</v>
      </c>
      <c r="K26" s="773">
        <f>SQRT(L26^2+M26^2)*1000/(1.73*$H$11)</f>
        <v>44.988181032295756</v>
      </c>
      <c r="L26" s="774">
        <v>0.76919999999999999</v>
      </c>
      <c r="M26" s="775">
        <v>0.252</v>
      </c>
      <c r="N26" s="773">
        <f>SQRT(O26^2+P26^2)*1000/(1.73*$H$11)</f>
        <v>45.304545228995792</v>
      </c>
      <c r="O26" s="774">
        <v>0.77460000000000007</v>
      </c>
      <c r="P26" s="775">
        <v>0.25380000000000003</v>
      </c>
      <c r="Q26" s="773">
        <f>SQRT(R26^2+S26^2)*1000/(1.73*$H$11)</f>
        <v>44.629276187791859</v>
      </c>
      <c r="R26" s="774">
        <v>0.76260000000000006</v>
      </c>
      <c r="S26" s="775">
        <v>0.25140000000000001</v>
      </c>
      <c r="T26" s="773">
        <f>SQRT(U26^2+V26^2)*1000/(1.73*$H$11)</f>
        <v>49.144013740932699</v>
      </c>
      <c r="U26" s="774">
        <v>0.8448</v>
      </c>
      <c r="V26" s="775">
        <v>0.26100000000000001</v>
      </c>
      <c r="W26" s="773">
        <f>SQRT(X26^2+Y26^2)*1000/(1.73*$H$11)</f>
        <v>50.107097863305427</v>
      </c>
      <c r="X26" s="774">
        <v>0.86399999999999999</v>
      </c>
      <c r="Y26" s="775">
        <v>0.25739999999999996</v>
      </c>
      <c r="Z26" s="773">
        <f>SQRT(AA26^2+AB26^2)*1000/(1.73*$H$11)</f>
        <v>46.070038243898836</v>
      </c>
      <c r="AA26" s="774">
        <v>0.79500000000000004</v>
      </c>
      <c r="AB26" s="775">
        <v>0.2346</v>
      </c>
      <c r="AC26" s="773">
        <f>SQRT(AD26^2+AE26^2)*1000/(1.73*$H$11)</f>
        <v>44.878860795264337</v>
      </c>
      <c r="AD26" s="774">
        <v>0.7782</v>
      </c>
      <c r="AE26" s="775">
        <v>0.21540000000000001</v>
      </c>
      <c r="AF26" s="773">
        <f>SQRT(AG26^2+AH26^2)*1000/(1.73*$H$11)</f>
        <v>45.698216477880131</v>
      </c>
      <c r="AG26" s="774">
        <v>0.79200000000000004</v>
      </c>
      <c r="AH26" s="775">
        <v>0.22080000000000002</v>
      </c>
      <c r="AI26" s="773">
        <f>SQRT(AJ26^2+AK26^2)*1000/(1.73*$H$11)</f>
        <v>45.54612058720118</v>
      </c>
      <c r="AJ26" s="774">
        <v>0.78779999999999994</v>
      </c>
      <c r="AK26" s="775">
        <v>0.22560000000000002</v>
      </c>
      <c r="AL26" s="773">
        <f>SQRT(AM26^2+AN26^2)*1000/(1.73*$H$11)</f>
        <v>45.624334319003687</v>
      </c>
      <c r="AM26" s="774">
        <v>0.78839999999999999</v>
      </c>
      <c r="AN26" s="775">
        <v>0.22860000000000003</v>
      </c>
      <c r="AO26" s="773">
        <f>SQRT(AP26^2+AQ26^2)*1000/(1.73*$H$11)</f>
        <v>44.741368828634734</v>
      </c>
      <c r="AP26" s="774">
        <v>0.7722</v>
      </c>
      <c r="AQ26" s="775">
        <v>0.22740000000000002</v>
      </c>
      <c r="AR26" s="720"/>
    </row>
    <row r="27" spans="1:45" s="710" customFormat="1" ht="16.5" customHeight="1">
      <c r="A27" s="776" t="s">
        <v>214</v>
      </c>
      <c r="B27" s="777" t="s">
        <v>213</v>
      </c>
      <c r="C27" s="778"/>
      <c r="D27" s="779"/>
      <c r="E27" s="780"/>
      <c r="F27" s="781"/>
      <c r="G27" s="782"/>
      <c r="H27" s="783">
        <f>SQRT(I27^2+J27^2)*1000/(1.73*$H$11)</f>
        <v>14.335966229532513</v>
      </c>
      <c r="I27" s="784">
        <v>0.20480000000000001</v>
      </c>
      <c r="J27" s="785">
        <v>0.15680000000000002</v>
      </c>
      <c r="K27" s="783">
        <f>SQRT(L27^2+M27^2)*1000/(1.73*$H$11)</f>
        <v>14.406677313503998</v>
      </c>
      <c r="L27" s="784">
        <v>0.2064</v>
      </c>
      <c r="M27" s="785">
        <v>0.15680000000000002</v>
      </c>
      <c r="N27" s="783">
        <f>SQRT(O27^2+P27^2)*1000/(1.73*$H$11)</f>
        <v>14.353056817758091</v>
      </c>
      <c r="O27" s="784">
        <v>0.2064</v>
      </c>
      <c r="P27" s="785">
        <v>0.15519999999999998</v>
      </c>
      <c r="Q27" s="783">
        <f>SQRT(R27^2+S27^2)*1000/(1.73*$H$11)</f>
        <v>14.353056817758091</v>
      </c>
      <c r="R27" s="784">
        <v>0.2064</v>
      </c>
      <c r="S27" s="785">
        <v>0.15519999999999998</v>
      </c>
      <c r="T27" s="783">
        <f>SQRT(U27^2+V27^2)*1000/(1.73*$H$11)</f>
        <v>14.424232389284054</v>
      </c>
      <c r="U27" s="784">
        <v>0.20799999999999999</v>
      </c>
      <c r="V27" s="785">
        <v>0.15519999999999998</v>
      </c>
      <c r="W27" s="783">
        <f>SQRT(X27^2+Y27^2)*1000/(1.73*$H$11)</f>
        <v>15.197134603848097</v>
      </c>
      <c r="X27" s="784">
        <v>0.224</v>
      </c>
      <c r="Y27" s="785">
        <v>0.15680000000000002</v>
      </c>
      <c r="Z27" s="783">
        <f>SQRT(AA27^2+AB27^2)*1000/(1.73*$H$11)</f>
        <v>37.693060644185046</v>
      </c>
      <c r="AA27" s="784">
        <v>0.42560000000000003</v>
      </c>
      <c r="AB27" s="785">
        <v>0.52800000000000002</v>
      </c>
      <c r="AC27" s="783">
        <f>SQRT(AD27^2+AE27^2)*1000/(1.73*$H$11)</f>
        <v>57.868896172001115</v>
      </c>
      <c r="AD27" s="784">
        <v>0.59039999999999992</v>
      </c>
      <c r="AE27" s="785">
        <v>0.85759999999999992</v>
      </c>
      <c r="AF27" s="783">
        <f>SQRT(AG27^2+AH27^2)*1000/(1.73*$H$11)</f>
        <v>46.364804613217608</v>
      </c>
      <c r="AG27" s="784">
        <v>0.48320000000000002</v>
      </c>
      <c r="AH27" s="785">
        <v>0.68</v>
      </c>
      <c r="AI27" s="783">
        <f>SQRT(AJ27^2+AK27^2)*1000/(1.73*$H$11)</f>
        <v>23.421285902825812</v>
      </c>
      <c r="AJ27" s="784">
        <v>0.32319999999999999</v>
      </c>
      <c r="AK27" s="785">
        <v>0.27039999999999997</v>
      </c>
      <c r="AL27" s="783">
        <f>SQRT(AM27^2+AN27^2)*1000/(1.73*$H$11)</f>
        <v>17.437680347823544</v>
      </c>
      <c r="AM27" s="784">
        <v>0.26080000000000003</v>
      </c>
      <c r="AN27" s="785">
        <v>0.1744</v>
      </c>
      <c r="AO27" s="783">
        <f>SQRT(AP27^2+AQ27^2)*1000/(1.73*$H$11)</f>
        <v>29.190472060884446</v>
      </c>
      <c r="AP27" s="784">
        <v>0.38239999999999996</v>
      </c>
      <c r="AQ27" s="785">
        <v>0.36</v>
      </c>
    </row>
    <row r="28" spans="1:45" s="710" customFormat="1" ht="16.5" customHeight="1">
      <c r="A28" s="776" t="s">
        <v>87</v>
      </c>
      <c r="B28" s="777" t="s">
        <v>212</v>
      </c>
      <c r="C28" s="778"/>
      <c r="D28" s="779"/>
      <c r="E28" s="780"/>
      <c r="F28" s="781"/>
      <c r="G28" s="782"/>
      <c r="H28" s="783">
        <f>SQRT(I28^2+J28^2)*1000/(1.73*$H$17)</f>
        <v>15.303133560169957</v>
      </c>
      <c r="I28" s="784">
        <v>0.2676</v>
      </c>
      <c r="J28" s="785">
        <v>6.4799999999999996E-2</v>
      </c>
      <c r="K28" s="783">
        <f>SQRT(L28^2+M28^2)*1000/(1.73*$H$17)</f>
        <v>15.108738406003351</v>
      </c>
      <c r="L28" s="784">
        <v>0.26400000000000001</v>
      </c>
      <c r="M28" s="785">
        <v>6.4799999999999996E-2</v>
      </c>
      <c r="N28" s="783">
        <f>SQRT(O28^2+P28^2)*1000/(1.73*$H$17)</f>
        <v>15.157680978769584</v>
      </c>
      <c r="O28" s="784">
        <v>0.26400000000000001</v>
      </c>
      <c r="P28" s="785">
        <v>6.8400000000000002E-2</v>
      </c>
      <c r="Q28" s="783">
        <f>SQRT(R28^2+S28^2)*1000/(1.73*$H$17)</f>
        <v>16.554932259430039</v>
      </c>
      <c r="R28" s="784">
        <v>0.28679999999999994</v>
      </c>
      <c r="S28" s="785">
        <v>8.0399999999999999E-2</v>
      </c>
      <c r="T28" s="783">
        <f>SQRT(U28^2+V28^2)*1000/(1.73*$H$17)</f>
        <v>15.901440874802992</v>
      </c>
      <c r="U28" s="784">
        <v>0.2772</v>
      </c>
      <c r="V28" s="785">
        <v>7.0800000000000002E-2</v>
      </c>
      <c r="W28" s="783">
        <f>SQRT(X28^2+Y28^2)*1000/(1.73*$H$17)</f>
        <v>15.025481021248973</v>
      </c>
      <c r="X28" s="784">
        <v>0.25920000000000004</v>
      </c>
      <c r="Y28" s="785">
        <v>7.6800000000000007E-2</v>
      </c>
      <c r="Z28" s="783">
        <f>SQRT(AA28^2+AB28^2)*1000/(1.73*$H$17)</f>
        <v>16.100770919195242</v>
      </c>
      <c r="AA28" s="784">
        <v>0.26879999999999993</v>
      </c>
      <c r="AB28" s="785">
        <v>0.108</v>
      </c>
      <c r="AC28" s="783">
        <f>SQRT(AD28^2+AE28^2)*1000/(1.73*$H$17)</f>
        <v>15.116391530431017</v>
      </c>
      <c r="AD28" s="784">
        <v>0.2616</v>
      </c>
      <c r="AE28" s="785">
        <v>7.4400000000000008E-2</v>
      </c>
      <c r="AF28" s="783">
        <f>SQRT(AG28^2+AH28^2)*1000/(1.73*$H$17)</f>
        <v>15.545391757412178</v>
      </c>
      <c r="AG28" s="784">
        <v>0.26639999999999997</v>
      </c>
      <c r="AH28" s="785">
        <v>8.5199999999999998E-2</v>
      </c>
      <c r="AI28" s="783">
        <f>SQRT(AJ28^2+AK28^2)*1000/(1.73*$H$17)</f>
        <v>20.025004629193148</v>
      </c>
      <c r="AJ28" s="784">
        <v>0.31679999999999997</v>
      </c>
      <c r="AK28" s="785">
        <v>0.1716</v>
      </c>
      <c r="AL28" s="783">
        <f>SQRT(AM28^2+AN28^2)*1000/(1.73*$H$17)</f>
        <v>13.005780346820808</v>
      </c>
      <c r="AM28" s="784">
        <v>0.2268</v>
      </c>
      <c r="AN28" s="785">
        <v>5.7599999999999998E-2</v>
      </c>
      <c r="AO28" s="783">
        <f>SQRT(AP28^2+AQ28^2)*1000/(1.73*$H$17)</f>
        <v>22.375990579012615</v>
      </c>
      <c r="AP28" s="784">
        <v>0.34200000000000003</v>
      </c>
      <c r="AQ28" s="785">
        <v>0.21240000000000001</v>
      </c>
    </row>
    <row r="29" spans="1:45" s="710" customFormat="1" ht="17.25" customHeight="1">
      <c r="A29" s="776" t="s">
        <v>211</v>
      </c>
      <c r="B29" s="777" t="s">
        <v>210</v>
      </c>
      <c r="C29" s="778"/>
      <c r="D29" s="779"/>
      <c r="E29" s="780"/>
      <c r="F29" s="781"/>
      <c r="G29" s="782"/>
      <c r="H29" s="783">
        <f>SQRT(I29^2+J29^2)*1000/(1.73*$H$17)</f>
        <v>75.028130839806096</v>
      </c>
      <c r="I29" s="784">
        <v>1.3284</v>
      </c>
      <c r="J29" s="785">
        <v>0.24</v>
      </c>
      <c r="K29" s="783">
        <f>SQRT(L29^2+M29^2)*1000/(1.73*$H$17)</f>
        <v>77.30576371757715</v>
      </c>
      <c r="L29" s="784">
        <v>1.3695999999999999</v>
      </c>
      <c r="M29" s="785">
        <v>0.2424</v>
      </c>
      <c r="N29" s="783">
        <f>SQRT(O29^2+P29^2)*1000/(1.73*$H$17)</f>
        <v>78.394030589725389</v>
      </c>
      <c r="O29" s="784">
        <v>1.3892</v>
      </c>
      <c r="P29" s="785">
        <v>0.24399999999999999</v>
      </c>
      <c r="Q29" s="783">
        <f>SQRT(R29^2+S29^2)*1000/(1.73*$H$17)</f>
        <v>80.500247464075613</v>
      </c>
      <c r="R29" s="784">
        <v>1.4279999999999999</v>
      </c>
      <c r="S29" s="785">
        <v>0.24199999999999999</v>
      </c>
      <c r="T29" s="783">
        <f>SQRT(U29^2+V29^2)*1000/(1.73*$H$17)</f>
        <v>86.141352770379569</v>
      </c>
      <c r="U29" s="784">
        <v>1.5304</v>
      </c>
      <c r="V29" s="785">
        <v>0.24480000000000002</v>
      </c>
      <c r="W29" s="783">
        <f>SQRT(X29^2+Y29^2)*1000/(1.73*$H$17)</f>
        <v>90.277158090194561</v>
      </c>
      <c r="X29" s="784">
        <v>1.6028000000000002</v>
      </c>
      <c r="Y29" s="785">
        <v>0.26320000000000005</v>
      </c>
      <c r="Z29" s="783">
        <f>SQRT(AA29^2+AB29^2)*1000/(1.73*$H$17)</f>
        <v>87.313623884491506</v>
      </c>
      <c r="AA29" s="784">
        <v>1.5484</v>
      </c>
      <c r="AB29" s="785">
        <v>0.26520000000000005</v>
      </c>
      <c r="AC29" s="783">
        <f>SQRT(AD29^2+AE29^2)*1000/(1.73*$H$17)</f>
        <v>85.551077079397899</v>
      </c>
      <c r="AD29" s="784">
        <v>1.5184000000000002</v>
      </c>
      <c r="AE29" s="785">
        <v>0.25240000000000001</v>
      </c>
      <c r="AF29" s="783">
        <f>SQRT(AG29^2+AH29^2)*1000/(1.73*$H$17)</f>
        <v>83.728367353695603</v>
      </c>
      <c r="AG29" s="784">
        <v>1.4871999999999999</v>
      </c>
      <c r="AH29" s="785">
        <v>0.24</v>
      </c>
      <c r="AI29" s="783">
        <f>SQRT(AJ29^2+AK29^2)*1000/(1.73*$H$17)</f>
        <v>79.931324456040585</v>
      </c>
      <c r="AJ29" s="784">
        <v>1.42</v>
      </c>
      <c r="AK29" s="785">
        <v>0.2276</v>
      </c>
      <c r="AL29" s="783">
        <f>SQRT(AM29^2+AN29^2)*1000/(1.73*$H$17)</f>
        <v>76.840520033934595</v>
      </c>
      <c r="AM29" s="784">
        <v>1.3655999999999999</v>
      </c>
      <c r="AN29" s="785">
        <v>0.21559999999999999</v>
      </c>
      <c r="AO29" s="783">
        <f>SQRT(AP29^2+AQ29^2)*1000/(1.73*$H$17)</f>
        <v>77.462355172546395</v>
      </c>
      <c r="AP29" s="784">
        <v>1.3768</v>
      </c>
      <c r="AQ29" s="785">
        <v>0.21640000000000001</v>
      </c>
    </row>
    <row r="30" spans="1:45" s="710" customFormat="1" ht="16.5" customHeight="1" thickBot="1">
      <c r="A30" s="789" t="s">
        <v>209</v>
      </c>
      <c r="B30" s="790" t="s">
        <v>208</v>
      </c>
      <c r="C30" s="791"/>
      <c r="D30" s="792"/>
      <c r="E30" s="793"/>
      <c r="F30" s="794"/>
      <c r="G30" s="795"/>
      <c r="H30" s="813">
        <f>SQRT(I30^2+J30^2)*1000/(1.73*$H$17)</f>
        <v>4.9871320205637879</v>
      </c>
      <c r="I30" s="814">
        <v>7.6799999999999993E-2</v>
      </c>
      <c r="J30" s="815">
        <v>4.6399999999999997E-2</v>
      </c>
      <c r="K30" s="813">
        <f>SQRT(L30^2+M30^2)*1000/(1.73*$H$17)</f>
        <v>4.9417319660114902</v>
      </c>
      <c r="L30" s="814">
        <v>7.6799999999999993E-2</v>
      </c>
      <c r="M30" s="815">
        <v>4.48E-2</v>
      </c>
      <c r="N30" s="813">
        <f>SQRT(O30^2+P30^2)*1000/(1.73*$H$17)</f>
        <v>4.9871320205637879</v>
      </c>
      <c r="O30" s="814">
        <v>7.6799999999999993E-2</v>
      </c>
      <c r="P30" s="815">
        <v>4.6399999999999997E-2</v>
      </c>
      <c r="Q30" s="813">
        <f>SQRT(R30^2+S30^2)*1000/(1.73*$H$17)</f>
        <v>4.9417319660114902</v>
      </c>
      <c r="R30" s="814">
        <v>7.6799999999999993E-2</v>
      </c>
      <c r="S30" s="815">
        <v>4.48E-2</v>
      </c>
      <c r="T30" s="813">
        <f>SQRT(U30^2+V30^2)*1000/(1.73*$H$17)</f>
        <v>5.0187464862685509</v>
      </c>
      <c r="U30" s="814">
        <v>7.8400000000000011E-2</v>
      </c>
      <c r="V30" s="815">
        <v>4.48E-2</v>
      </c>
      <c r="W30" s="813">
        <f>SQRT(X30^2+Y30^2)*1000/(1.73*$H$17)</f>
        <v>4.8975259450473505</v>
      </c>
      <c r="X30" s="814">
        <v>7.6799999999999993E-2</v>
      </c>
      <c r="Y30" s="815">
        <v>4.3200000000000002E-2</v>
      </c>
      <c r="Z30" s="813">
        <f>SQRT(AA30^2+AB30^2)*1000/(1.73*$H$17)</f>
        <v>4.8521023977603344</v>
      </c>
      <c r="AA30" s="814">
        <v>7.8400000000000011E-2</v>
      </c>
      <c r="AB30" s="815">
        <v>3.8399999999999997E-2</v>
      </c>
      <c r="AC30" s="813">
        <f>SQRT(AD30^2+AE30^2)*1000/(1.73*$H$17)</f>
        <v>4.6148619814421057</v>
      </c>
      <c r="AD30" s="814">
        <v>7.5199999999999989E-2</v>
      </c>
      <c r="AE30" s="815">
        <v>3.5200000000000002E-2</v>
      </c>
      <c r="AF30" s="813">
        <f>SQRT(AG30^2+AH30^2)*1000/(1.73*$H$17)</f>
        <v>4.6532593870879957</v>
      </c>
      <c r="AG30" s="814">
        <v>7.5199999999999989E-2</v>
      </c>
      <c r="AH30" s="815">
        <v>3.6799999999999999E-2</v>
      </c>
      <c r="AI30" s="813">
        <f>SQRT(AJ30^2+AK30^2)*1000/(1.73*$H$17)</f>
        <v>4.5344771130215964</v>
      </c>
      <c r="AJ30" s="814">
        <v>7.3599999999999999E-2</v>
      </c>
      <c r="AK30" s="815">
        <v>3.5200000000000002E-2</v>
      </c>
      <c r="AL30" s="813">
        <f>SQRT(AM30^2+AN30^2)*1000/(1.73*$H$17)</f>
        <v>4.5735494426407435</v>
      </c>
      <c r="AM30" s="814">
        <v>7.3599999999999999E-2</v>
      </c>
      <c r="AN30" s="815">
        <v>3.6799999999999999E-2</v>
      </c>
      <c r="AO30" s="813">
        <f>SQRT(AP30^2+AQ30^2)*1000/(1.73*$H$17)</f>
        <v>4.5344771130215964</v>
      </c>
      <c r="AP30" s="814">
        <v>7.3599999999999999E-2</v>
      </c>
      <c r="AQ30" s="815">
        <v>3.5200000000000002E-2</v>
      </c>
    </row>
    <row r="31" spans="1:45" s="710" customFormat="1" ht="16.5" customHeight="1">
      <c r="A31" s="796"/>
      <c r="B31" s="797" t="s">
        <v>90</v>
      </c>
      <c r="C31" s="798"/>
      <c r="D31" s="799"/>
      <c r="E31" s="800"/>
      <c r="F31" s="801"/>
      <c r="G31" s="802"/>
      <c r="H31" s="773">
        <f>SQRT(I31^2+J31^2)*1000/(1.73*0.4)</f>
        <v>34.888005780346823</v>
      </c>
      <c r="I31" s="774">
        <v>2.4142500000000001E-2</v>
      </c>
      <c r="J31" s="775"/>
      <c r="K31" s="773">
        <f>SQRT(L31^2+M31^2)*1000/(1.73*0.4)</f>
        <v>34.888294797687855</v>
      </c>
      <c r="L31" s="774">
        <v>2.41427E-2</v>
      </c>
      <c r="M31" s="775"/>
      <c r="N31" s="773">
        <f>SQRT(O31^2+P31^2)*1000/(1.73*0.4)</f>
        <v>34.888728323699418</v>
      </c>
      <c r="O31" s="774">
        <v>2.4143000000000001E-2</v>
      </c>
      <c r="P31" s="775"/>
      <c r="Q31" s="773">
        <f>SQRT(R31^2+S31^2)*1000/(1.73*0.4)</f>
        <v>34.88916184971098</v>
      </c>
      <c r="R31" s="774">
        <v>2.4143299999999999E-2</v>
      </c>
      <c r="S31" s="775"/>
      <c r="T31" s="773">
        <f>SQRT(U31^2+V31^2)*1000/(1.73*0.4)</f>
        <v>34.889595375722543</v>
      </c>
      <c r="U31" s="774">
        <v>2.4143600000000001E-2</v>
      </c>
      <c r="V31" s="775"/>
      <c r="W31" s="773">
        <f>SQRT(X31^2+Y31^2)*1000/(1.73*0.4)</f>
        <v>34.890173410404621</v>
      </c>
      <c r="X31" s="774">
        <v>2.4143999999999999E-2</v>
      </c>
      <c r="Y31" s="775"/>
      <c r="Z31" s="773">
        <f>SQRT(AA31^2+AB31^2)*1000/(1.73*0.4)</f>
        <v>34.890606936416184</v>
      </c>
      <c r="AA31" s="774">
        <v>2.41443E-2</v>
      </c>
      <c r="AB31" s="775"/>
      <c r="AC31" s="773">
        <f>SQRT(AD31^2+AE31^2)*1000/(1.73*0.4)</f>
        <v>34.890751445086707</v>
      </c>
      <c r="AD31" s="774">
        <v>2.41444E-2</v>
      </c>
      <c r="AE31" s="775"/>
      <c r="AF31" s="773">
        <f>SQRT(AG31^2+AH31^2)*1000/(1.73*0.4)</f>
        <v>34.891329479768785</v>
      </c>
      <c r="AG31" s="774">
        <v>2.4144800000000001E-2</v>
      </c>
      <c r="AH31" s="775"/>
      <c r="AI31" s="773">
        <f>SQRT(AJ31^2+AK31^2)*1000/(1.73*0.4)</f>
        <v>34.891473988439301</v>
      </c>
      <c r="AJ31" s="774">
        <v>2.41449E-2</v>
      </c>
      <c r="AK31" s="775"/>
      <c r="AL31" s="773">
        <f>SQRT(AM31^2+AN31^2)*1000/(1.73*0.4)</f>
        <v>34.891907514450864</v>
      </c>
      <c r="AM31" s="774">
        <v>2.4145199999999999E-2</v>
      </c>
      <c r="AN31" s="775"/>
      <c r="AO31" s="773">
        <f>SQRT(AP31^2+AQ31^2)*1000/(1.73*0.4)</f>
        <v>34.892341040462426</v>
      </c>
      <c r="AP31" s="774">
        <v>2.41455E-2</v>
      </c>
      <c r="AQ31" s="775"/>
    </row>
    <row r="32" spans="1:45" s="710" customFormat="1" ht="16.5" customHeight="1" thickBot="1">
      <c r="A32" s="817"/>
      <c r="B32" s="807" t="s">
        <v>91</v>
      </c>
      <c r="C32" s="808"/>
      <c r="D32" s="809"/>
      <c r="E32" s="810"/>
      <c r="F32" s="811"/>
      <c r="G32" s="812"/>
      <c r="H32" s="813">
        <f>SQRT(I32^2+J32^2)*1000/(1.73*0.4)</f>
        <v>1.7592196531791904</v>
      </c>
      <c r="I32" s="814">
        <v>1.2173799999999999E-3</v>
      </c>
      <c r="J32" s="815"/>
      <c r="K32" s="813">
        <f>SQRT(L32^2+M32^2)*1000/(1.73*0.4)</f>
        <v>1.7592196531791904</v>
      </c>
      <c r="L32" s="814">
        <v>1.2173799999999999E-3</v>
      </c>
      <c r="M32" s="815"/>
      <c r="N32" s="813">
        <f>SQRT(O32^2+P32^2)*1000/(1.73*0.4)</f>
        <v>1.7592341040462425</v>
      </c>
      <c r="O32" s="814">
        <v>1.2173900000000001E-3</v>
      </c>
      <c r="P32" s="815"/>
      <c r="Q32" s="813">
        <f>SQRT(R32^2+S32^2)*1000/(1.73*0.4)</f>
        <v>1.7592485549132948</v>
      </c>
      <c r="R32" s="814">
        <v>1.2174E-3</v>
      </c>
      <c r="S32" s="815"/>
      <c r="T32" s="813">
        <f>SQRT(U32^2+V32^2)*1000/(1.73*0.4)</f>
        <v>1.7592630057803464</v>
      </c>
      <c r="U32" s="814">
        <v>1.2174099999999999E-3</v>
      </c>
      <c r="V32" s="815"/>
      <c r="W32" s="813">
        <f>SQRT(X32^2+Y32^2)*1000/(1.73*0.4)</f>
        <v>1.7592919075144506</v>
      </c>
      <c r="X32" s="814">
        <v>1.21743E-3</v>
      </c>
      <c r="Y32" s="815"/>
      <c r="Z32" s="813">
        <f>SQRT(AA32^2+AB32^2)*1000/(1.73*0.4)</f>
        <v>1.759306358381503</v>
      </c>
      <c r="AA32" s="814">
        <v>1.21744E-3</v>
      </c>
      <c r="AB32" s="815"/>
      <c r="AC32" s="813">
        <f>SQRT(AD32^2+AE32^2)*1000/(1.73*0.4)</f>
        <v>1.759306358381503</v>
      </c>
      <c r="AD32" s="814">
        <v>1.21744E-3</v>
      </c>
      <c r="AE32" s="815"/>
      <c r="AF32" s="813">
        <f>SQRT(AG32^2+AH32^2)*1000/(1.73*0.4)</f>
        <v>1.7593208092485546</v>
      </c>
      <c r="AG32" s="814">
        <v>1.2174499999999999E-3</v>
      </c>
      <c r="AH32" s="815"/>
      <c r="AI32" s="813">
        <f>SQRT(AJ32^2+AK32^2)*1000/(1.73*0.4)</f>
        <v>1.7593208092485546</v>
      </c>
      <c r="AJ32" s="814">
        <v>1.2174499999999999E-3</v>
      </c>
      <c r="AK32" s="815"/>
      <c r="AL32" s="813">
        <f>SQRT(AM32^2+AN32^2)*1000/(1.73*0.4)</f>
        <v>1.7593352601156067</v>
      </c>
      <c r="AM32" s="814">
        <v>1.2174600000000001E-3</v>
      </c>
      <c r="AN32" s="815"/>
      <c r="AO32" s="813">
        <f>SQRT(AP32^2+AQ32^2)*1000/(1.73*0.4)</f>
        <v>1.7593497109826588</v>
      </c>
      <c r="AP32" s="814">
        <v>1.21747E-3</v>
      </c>
      <c r="AQ32" s="815"/>
      <c r="AR32" s="894"/>
      <c r="AS32" s="894"/>
    </row>
    <row r="33" spans="1:81" s="710" customFormat="1" ht="16.5" customHeight="1">
      <c r="A33" s="1582" t="s">
        <v>50</v>
      </c>
      <c r="B33" s="1583"/>
      <c r="C33" s="1583"/>
      <c r="D33" s="1583"/>
      <c r="E33" s="1583"/>
      <c r="F33" s="1583"/>
      <c r="G33" s="1584"/>
      <c r="H33" s="773">
        <f t="shared" ref="H33:AQ33" si="2">H26+H27</f>
        <v>60.273893665227234</v>
      </c>
      <c r="I33" s="774">
        <f t="shared" si="2"/>
        <v>0.99080000000000001</v>
      </c>
      <c r="J33" s="775">
        <f t="shared" si="2"/>
        <v>0.4124000000000001</v>
      </c>
      <c r="K33" s="773">
        <f t="shared" si="2"/>
        <v>59.394858345799754</v>
      </c>
      <c r="L33" s="774">
        <f t="shared" si="2"/>
        <v>0.97560000000000002</v>
      </c>
      <c r="M33" s="775">
        <f t="shared" si="2"/>
        <v>0.40880000000000005</v>
      </c>
      <c r="N33" s="773">
        <f t="shared" si="2"/>
        <v>59.65760204675388</v>
      </c>
      <c r="O33" s="774">
        <f t="shared" si="2"/>
        <v>0.98100000000000009</v>
      </c>
      <c r="P33" s="775">
        <f t="shared" si="2"/>
        <v>0.40900000000000003</v>
      </c>
      <c r="Q33" s="773">
        <f t="shared" si="2"/>
        <v>58.982333005549947</v>
      </c>
      <c r="R33" s="774">
        <f t="shared" si="2"/>
        <v>0.96900000000000008</v>
      </c>
      <c r="S33" s="775">
        <f t="shared" si="2"/>
        <v>0.40659999999999996</v>
      </c>
      <c r="T33" s="773">
        <f t="shared" si="2"/>
        <v>63.56824613021675</v>
      </c>
      <c r="U33" s="774">
        <f t="shared" si="2"/>
        <v>1.0528</v>
      </c>
      <c r="V33" s="775">
        <f t="shared" si="2"/>
        <v>0.41620000000000001</v>
      </c>
      <c r="W33" s="773">
        <f t="shared" si="2"/>
        <v>65.304232467153525</v>
      </c>
      <c r="X33" s="774">
        <f t="shared" si="2"/>
        <v>1.0880000000000001</v>
      </c>
      <c r="Y33" s="775">
        <f t="shared" si="2"/>
        <v>0.41420000000000001</v>
      </c>
      <c r="Z33" s="773">
        <f t="shared" si="2"/>
        <v>83.763098888083874</v>
      </c>
      <c r="AA33" s="774">
        <f t="shared" si="2"/>
        <v>1.2206000000000001</v>
      </c>
      <c r="AB33" s="775">
        <f t="shared" si="2"/>
        <v>0.76260000000000006</v>
      </c>
      <c r="AC33" s="773">
        <f t="shared" si="2"/>
        <v>102.74775696726545</v>
      </c>
      <c r="AD33" s="774">
        <f t="shared" si="2"/>
        <v>1.3685999999999998</v>
      </c>
      <c r="AE33" s="775">
        <f t="shared" si="2"/>
        <v>1.073</v>
      </c>
      <c r="AF33" s="773">
        <f t="shared" si="2"/>
        <v>92.063021091097738</v>
      </c>
      <c r="AG33" s="774">
        <f t="shared" si="2"/>
        <v>1.2752000000000001</v>
      </c>
      <c r="AH33" s="775">
        <f t="shared" si="2"/>
        <v>0.90080000000000005</v>
      </c>
      <c r="AI33" s="773">
        <f t="shared" si="2"/>
        <v>68.967406490026988</v>
      </c>
      <c r="AJ33" s="774">
        <f t="shared" si="2"/>
        <v>1.111</v>
      </c>
      <c r="AK33" s="775">
        <f t="shared" si="2"/>
        <v>0.496</v>
      </c>
      <c r="AL33" s="773">
        <f t="shared" si="2"/>
        <v>63.062014666827231</v>
      </c>
      <c r="AM33" s="774">
        <f t="shared" si="2"/>
        <v>1.0491999999999999</v>
      </c>
      <c r="AN33" s="775">
        <f t="shared" si="2"/>
        <v>0.40300000000000002</v>
      </c>
      <c r="AO33" s="773">
        <f t="shared" si="2"/>
        <v>73.931840889519179</v>
      </c>
      <c r="AP33" s="774">
        <f t="shared" si="2"/>
        <v>1.1545999999999998</v>
      </c>
      <c r="AQ33" s="775">
        <f t="shared" si="2"/>
        <v>0.58740000000000003</v>
      </c>
      <c r="AR33" s="733"/>
      <c r="AS33" s="733"/>
    </row>
    <row r="34" spans="1:81" s="710" customFormat="1" ht="16.5" customHeight="1" thickBot="1">
      <c r="A34" s="1585" t="s">
        <v>51</v>
      </c>
      <c r="B34" s="1586"/>
      <c r="C34" s="1586"/>
      <c r="D34" s="1586"/>
      <c r="E34" s="1586"/>
      <c r="F34" s="1586"/>
      <c r="G34" s="1587"/>
      <c r="H34" s="813">
        <f t="shared" ref="H34:AQ34" si="3">H30+H29+H28</f>
        <v>95.318396420539841</v>
      </c>
      <c r="I34" s="814">
        <f t="shared" si="3"/>
        <v>1.6728000000000001</v>
      </c>
      <c r="J34" s="815">
        <f t="shared" si="3"/>
        <v>0.35119999999999996</v>
      </c>
      <c r="K34" s="813">
        <f t="shared" si="3"/>
        <v>97.356234089591993</v>
      </c>
      <c r="L34" s="814">
        <f t="shared" si="3"/>
        <v>1.7103999999999999</v>
      </c>
      <c r="M34" s="815">
        <f t="shared" si="3"/>
        <v>0.35199999999999998</v>
      </c>
      <c r="N34" s="813">
        <f t="shared" si="3"/>
        <v>98.538843589058757</v>
      </c>
      <c r="O34" s="814">
        <f t="shared" si="3"/>
        <v>1.73</v>
      </c>
      <c r="P34" s="815">
        <f t="shared" si="3"/>
        <v>0.35880000000000001</v>
      </c>
      <c r="Q34" s="813">
        <f t="shared" si="3"/>
        <v>101.99691168951713</v>
      </c>
      <c r="R34" s="814">
        <f t="shared" si="3"/>
        <v>1.7915999999999999</v>
      </c>
      <c r="S34" s="815">
        <f t="shared" si="3"/>
        <v>0.36719999999999997</v>
      </c>
      <c r="T34" s="813">
        <f t="shared" si="3"/>
        <v>107.06154013145111</v>
      </c>
      <c r="U34" s="814">
        <f t="shared" si="3"/>
        <v>1.8860000000000001</v>
      </c>
      <c r="V34" s="815">
        <f t="shared" si="3"/>
        <v>0.36040000000000005</v>
      </c>
      <c r="W34" s="813">
        <f t="shared" si="3"/>
        <v>110.20016505649089</v>
      </c>
      <c r="X34" s="814">
        <f t="shared" si="3"/>
        <v>1.9388000000000003</v>
      </c>
      <c r="Y34" s="815">
        <f t="shared" si="3"/>
        <v>0.3832000000000001</v>
      </c>
      <c r="Z34" s="813">
        <f t="shared" si="3"/>
        <v>108.26649720144708</v>
      </c>
      <c r="AA34" s="814">
        <f t="shared" si="3"/>
        <v>1.8956</v>
      </c>
      <c r="AB34" s="815">
        <f t="shared" si="3"/>
        <v>0.41160000000000002</v>
      </c>
      <c r="AC34" s="813">
        <f t="shared" si="3"/>
        <v>105.28233059127102</v>
      </c>
      <c r="AD34" s="814">
        <f t="shared" si="3"/>
        <v>1.8552000000000002</v>
      </c>
      <c r="AE34" s="815">
        <f t="shared" si="3"/>
        <v>0.36200000000000004</v>
      </c>
      <c r="AF34" s="813">
        <f t="shared" si="3"/>
        <v>103.92701849819578</v>
      </c>
      <c r="AG34" s="814">
        <f t="shared" si="3"/>
        <v>1.8287999999999998</v>
      </c>
      <c r="AH34" s="815">
        <f t="shared" si="3"/>
        <v>0.36199999999999999</v>
      </c>
      <c r="AI34" s="813">
        <f t="shared" si="3"/>
        <v>104.49080619825533</v>
      </c>
      <c r="AJ34" s="814">
        <f t="shared" si="3"/>
        <v>1.8103999999999998</v>
      </c>
      <c r="AK34" s="815">
        <f t="shared" si="3"/>
        <v>0.43440000000000001</v>
      </c>
      <c r="AL34" s="813">
        <f t="shared" si="3"/>
        <v>94.419849823396149</v>
      </c>
      <c r="AM34" s="814">
        <f t="shared" si="3"/>
        <v>1.6659999999999999</v>
      </c>
      <c r="AN34" s="815">
        <f t="shared" si="3"/>
        <v>0.30999999999999994</v>
      </c>
      <c r="AO34" s="813">
        <f t="shared" si="3"/>
        <v>104.3728228645806</v>
      </c>
      <c r="AP34" s="814">
        <f t="shared" si="3"/>
        <v>1.7924000000000002</v>
      </c>
      <c r="AQ34" s="815">
        <f t="shared" si="3"/>
        <v>0.46399999999999997</v>
      </c>
      <c r="AR34" s="733"/>
      <c r="AS34" s="733"/>
    </row>
    <row r="35" spans="1:81" s="710" customFormat="1" ht="16.5" customHeight="1" thickBot="1">
      <c r="A35" s="1588" t="s">
        <v>52</v>
      </c>
      <c r="B35" s="1589"/>
      <c r="C35" s="1589"/>
      <c r="D35" s="1589"/>
      <c r="E35" s="1589"/>
      <c r="F35" s="1589"/>
      <c r="G35" s="1589"/>
      <c r="H35" s="820">
        <f t="shared" ref="H35:AQ35" si="4">H33+H34</f>
        <v>155.59229008576708</v>
      </c>
      <c r="I35" s="821">
        <f t="shared" si="4"/>
        <v>2.6636000000000002</v>
      </c>
      <c r="J35" s="822">
        <f t="shared" si="4"/>
        <v>0.76360000000000006</v>
      </c>
      <c r="K35" s="820">
        <f t="shared" si="4"/>
        <v>156.75109243539174</v>
      </c>
      <c r="L35" s="821">
        <f t="shared" si="4"/>
        <v>2.6859999999999999</v>
      </c>
      <c r="M35" s="822">
        <f t="shared" si="4"/>
        <v>0.76080000000000003</v>
      </c>
      <c r="N35" s="820">
        <f t="shared" si="4"/>
        <v>158.19644563581264</v>
      </c>
      <c r="O35" s="821">
        <f t="shared" si="4"/>
        <v>2.7110000000000003</v>
      </c>
      <c r="P35" s="822">
        <f t="shared" si="4"/>
        <v>0.76780000000000004</v>
      </c>
      <c r="Q35" s="820">
        <f t="shared" si="4"/>
        <v>160.97924469506708</v>
      </c>
      <c r="R35" s="821">
        <f t="shared" si="4"/>
        <v>2.7606000000000002</v>
      </c>
      <c r="S35" s="822">
        <f t="shared" si="4"/>
        <v>0.77379999999999993</v>
      </c>
      <c r="T35" s="820">
        <f t="shared" si="4"/>
        <v>170.62978626166785</v>
      </c>
      <c r="U35" s="821">
        <f t="shared" si="4"/>
        <v>2.9388000000000001</v>
      </c>
      <c r="V35" s="822">
        <f t="shared" si="4"/>
        <v>0.77660000000000007</v>
      </c>
      <c r="W35" s="820">
        <f t="shared" si="4"/>
        <v>175.5043975236444</v>
      </c>
      <c r="X35" s="821">
        <f t="shared" si="4"/>
        <v>3.0268000000000006</v>
      </c>
      <c r="Y35" s="822">
        <f t="shared" si="4"/>
        <v>0.79740000000000011</v>
      </c>
      <c r="Z35" s="820">
        <f t="shared" si="4"/>
        <v>192.02959608953097</v>
      </c>
      <c r="AA35" s="821">
        <f t="shared" si="4"/>
        <v>3.1162000000000001</v>
      </c>
      <c r="AB35" s="822">
        <f t="shared" si="4"/>
        <v>1.1742000000000001</v>
      </c>
      <c r="AC35" s="820">
        <f t="shared" si="4"/>
        <v>208.03008755853648</v>
      </c>
      <c r="AD35" s="821">
        <f t="shared" si="4"/>
        <v>3.2237999999999998</v>
      </c>
      <c r="AE35" s="822">
        <f t="shared" si="4"/>
        <v>1.4350000000000001</v>
      </c>
      <c r="AF35" s="820">
        <f t="shared" si="4"/>
        <v>195.99003958929353</v>
      </c>
      <c r="AG35" s="821">
        <f t="shared" si="4"/>
        <v>3.1040000000000001</v>
      </c>
      <c r="AH35" s="822">
        <f t="shared" si="4"/>
        <v>1.2627999999999999</v>
      </c>
      <c r="AI35" s="820">
        <f t="shared" si="4"/>
        <v>173.45821268828232</v>
      </c>
      <c r="AJ35" s="821">
        <f t="shared" si="4"/>
        <v>2.9213999999999998</v>
      </c>
      <c r="AK35" s="822">
        <f t="shared" si="4"/>
        <v>0.9304</v>
      </c>
      <c r="AL35" s="820">
        <f t="shared" si="4"/>
        <v>157.48186449022339</v>
      </c>
      <c r="AM35" s="821">
        <f t="shared" si="4"/>
        <v>2.7151999999999998</v>
      </c>
      <c r="AN35" s="822">
        <f t="shared" si="4"/>
        <v>0.71299999999999997</v>
      </c>
      <c r="AO35" s="820">
        <f t="shared" si="4"/>
        <v>178.30466375409978</v>
      </c>
      <c r="AP35" s="821">
        <f t="shared" si="4"/>
        <v>2.9470000000000001</v>
      </c>
      <c r="AQ35" s="822">
        <f t="shared" si="4"/>
        <v>1.0514000000000001</v>
      </c>
      <c r="AR35" s="733"/>
      <c r="AS35" s="733"/>
      <c r="CB35" s="733"/>
      <c r="CC35" s="733"/>
    </row>
    <row r="36" spans="1:81" s="710" customFormat="1" ht="16.5" customHeight="1">
      <c r="A36" s="823"/>
      <c r="B36" s="711"/>
      <c r="C36" s="757"/>
      <c r="D36" s="759"/>
      <c r="E36" s="760"/>
      <c r="F36" s="759"/>
      <c r="G36" s="760"/>
      <c r="H36" s="761"/>
      <c r="I36" s="759"/>
      <c r="K36" s="761"/>
      <c r="L36" s="759"/>
      <c r="M36" s="759"/>
      <c r="N36" s="761"/>
      <c r="O36" s="759"/>
      <c r="P36" s="759"/>
      <c r="Q36" s="761"/>
      <c r="R36" s="759"/>
      <c r="S36" s="759"/>
      <c r="T36" s="761"/>
      <c r="U36" s="759"/>
      <c r="V36" s="759"/>
      <c r="W36" s="761"/>
      <c r="X36" s="759"/>
      <c r="Y36" s="759"/>
      <c r="Z36" s="761"/>
      <c r="AA36" s="759"/>
      <c r="AB36" s="759"/>
      <c r="AC36" s="761"/>
      <c r="AD36" s="759"/>
      <c r="AE36" s="759"/>
      <c r="AF36" s="761"/>
      <c r="AG36" s="759"/>
      <c r="AH36" s="759"/>
      <c r="AI36" s="761"/>
      <c r="AJ36" s="759"/>
      <c r="AK36" s="759"/>
      <c r="AL36" s="761"/>
      <c r="AM36" s="759"/>
      <c r="AN36" s="759"/>
      <c r="AO36" s="761"/>
      <c r="AP36" s="759"/>
      <c r="AQ36" s="759"/>
    </row>
    <row r="37" spans="1:81" s="710" customFormat="1" ht="16.5" customHeight="1" thickBot="1">
      <c r="A37" s="824" t="s">
        <v>53</v>
      </c>
      <c r="B37" s="711"/>
      <c r="C37" s="711"/>
      <c r="D37" s="711"/>
      <c r="E37" s="711"/>
      <c r="F37" s="711"/>
      <c r="G37" s="711"/>
      <c r="H37" s="825"/>
      <c r="I37" s="826"/>
      <c r="J37" s="759"/>
      <c r="K37" s="827"/>
      <c r="L37" s="827"/>
      <c r="M37" s="827"/>
      <c r="N37" s="827"/>
      <c r="O37" s="827"/>
      <c r="P37" s="827"/>
      <c r="Q37" s="827"/>
      <c r="R37" s="827"/>
      <c r="S37" s="827"/>
      <c r="T37" s="827"/>
      <c r="U37" s="827"/>
      <c r="V37" s="827"/>
      <c r="W37" s="827"/>
      <c r="X37" s="827"/>
      <c r="Y37" s="827"/>
      <c r="Z37" s="827"/>
      <c r="AA37" s="827"/>
      <c r="AB37" s="827"/>
      <c r="AC37" s="827"/>
      <c r="AD37" s="827"/>
      <c r="AE37" s="827"/>
      <c r="AF37" s="827"/>
      <c r="AG37" s="827"/>
      <c r="AH37" s="827"/>
      <c r="AI37" s="827"/>
      <c r="AJ37" s="827"/>
      <c r="AK37" s="827"/>
      <c r="AL37" s="827"/>
      <c r="AM37" s="827"/>
      <c r="AN37" s="827"/>
      <c r="AO37" s="827"/>
      <c r="AP37" s="827"/>
      <c r="AQ37" s="827"/>
    </row>
    <row r="38" spans="1:81" s="710" customFormat="1" ht="16.5" customHeight="1">
      <c r="A38" s="1528" t="s">
        <v>20</v>
      </c>
      <c r="B38" s="828" t="s">
        <v>54</v>
      </c>
      <c r="C38" s="829"/>
      <c r="D38" s="829" t="s">
        <v>55</v>
      </c>
      <c r="E38" s="829"/>
      <c r="F38" s="829"/>
      <c r="G38" s="830"/>
      <c r="H38" s="831">
        <f>$C$40/1000</f>
        <v>2.7E-2</v>
      </c>
      <c r="I38" s="832" t="s">
        <v>56</v>
      </c>
      <c r="J38" s="833">
        <f>$G$40/1000</f>
        <v>0.17299999999999999</v>
      </c>
      <c r="K38" s="831">
        <f>$C$40/1000</f>
        <v>2.7E-2</v>
      </c>
      <c r="L38" s="832" t="s">
        <v>56</v>
      </c>
      <c r="M38" s="833">
        <f>$G$40/1000</f>
        <v>0.17299999999999999</v>
      </c>
      <c r="N38" s="831">
        <f>$C$40/1000</f>
        <v>2.7E-2</v>
      </c>
      <c r="O38" s="832" t="s">
        <v>56</v>
      </c>
      <c r="P38" s="833">
        <f>$G$40/1000</f>
        <v>0.17299999999999999</v>
      </c>
      <c r="Q38" s="831">
        <f>$C$40/1000</f>
        <v>2.7E-2</v>
      </c>
      <c r="R38" s="832" t="s">
        <v>56</v>
      </c>
      <c r="S38" s="833">
        <f>$G$40/1000</f>
        <v>0.17299999999999999</v>
      </c>
      <c r="T38" s="831">
        <f>$C$40/1000</f>
        <v>2.7E-2</v>
      </c>
      <c r="U38" s="832" t="s">
        <v>56</v>
      </c>
      <c r="V38" s="833">
        <f>$G$40/1000</f>
        <v>0.17299999999999999</v>
      </c>
      <c r="W38" s="831">
        <f>$C$40/1000</f>
        <v>2.7E-2</v>
      </c>
      <c r="X38" s="832" t="s">
        <v>56</v>
      </c>
      <c r="Y38" s="833">
        <f>$G$40/1000</f>
        <v>0.17299999999999999</v>
      </c>
      <c r="Z38" s="831">
        <f>$C$40/1000</f>
        <v>2.7E-2</v>
      </c>
      <c r="AA38" s="832" t="s">
        <v>56</v>
      </c>
      <c r="AB38" s="833">
        <f>$G$40/1000</f>
        <v>0.17299999999999999</v>
      </c>
      <c r="AC38" s="831">
        <f>$C$40/1000</f>
        <v>2.7E-2</v>
      </c>
      <c r="AD38" s="832" t="s">
        <v>56</v>
      </c>
      <c r="AE38" s="833">
        <f>$G$40/1000</f>
        <v>0.17299999999999999</v>
      </c>
      <c r="AF38" s="831">
        <f>$C$40/1000</f>
        <v>2.7E-2</v>
      </c>
      <c r="AG38" s="832" t="s">
        <v>56</v>
      </c>
      <c r="AH38" s="833">
        <f>$G$40/1000</f>
        <v>0.17299999999999999</v>
      </c>
      <c r="AI38" s="831">
        <f>$C$40/1000</f>
        <v>2.7E-2</v>
      </c>
      <c r="AJ38" s="832" t="s">
        <v>56</v>
      </c>
      <c r="AK38" s="833">
        <f>$G$40/1000</f>
        <v>0.17299999999999999</v>
      </c>
      <c r="AL38" s="831">
        <f>$C$40/1000</f>
        <v>2.7E-2</v>
      </c>
      <c r="AM38" s="832" t="s">
        <v>56</v>
      </c>
      <c r="AN38" s="833">
        <f>$G$40/1000</f>
        <v>0.17299999999999999</v>
      </c>
      <c r="AO38" s="831">
        <f>$C$40/1000</f>
        <v>2.7E-2</v>
      </c>
      <c r="AP38" s="832" t="s">
        <v>56</v>
      </c>
      <c r="AQ38" s="833">
        <f>$G$40/1000</f>
        <v>0.17299999999999999</v>
      </c>
      <c r="AR38" s="720"/>
    </row>
    <row r="39" spans="1:81" s="710" customFormat="1" ht="16.5" customHeight="1" thickBot="1">
      <c r="A39" s="1529"/>
      <c r="B39" s="834" t="s">
        <v>57</v>
      </c>
      <c r="C39" s="835"/>
      <c r="D39" s="835" t="s">
        <v>58</v>
      </c>
      <c r="E39" s="835"/>
      <c r="F39" s="835"/>
      <c r="G39" s="836"/>
      <c r="H39" s="837">
        <f>((I8^2+J8^2)*$G$41/1000)/($C$7*$C$7)</f>
        <v>2.3043495135480004E-4</v>
      </c>
      <c r="I39" s="838" t="s">
        <v>56</v>
      </c>
      <c r="J39" s="839">
        <f>((I8^2+J8^2)*$J$41)/(100*$C$7)</f>
        <v>5.0407645608862503E-3</v>
      </c>
      <c r="K39" s="837">
        <f>((L8^2+M8^2)*$G$41/1000)/($C$7*$C$7)</f>
        <v>2.2398775799103166E-4</v>
      </c>
      <c r="L39" s="838" t="s">
        <v>56</v>
      </c>
      <c r="M39" s="839">
        <f>((L8^2+M8^2)*$J$41)/(100*$C$7)</f>
        <v>4.8997322060538176E-3</v>
      </c>
      <c r="N39" s="837">
        <f>((O8^2+P8^2)*$G$41/1000)/($C$7*$C$7)</f>
        <v>2.2609794248620806E-4</v>
      </c>
      <c r="O39" s="838" t="s">
        <v>56</v>
      </c>
      <c r="P39" s="839">
        <f>((O8^2+P8^2)*$J$41)/(100*$C$7)</f>
        <v>4.9458924918858007E-3</v>
      </c>
      <c r="Q39" s="837">
        <f>((R8^2+S8^2)*$G$41/1000)/($C$7*$C$7)</f>
        <v>2.2111817747229887E-4</v>
      </c>
      <c r="R39" s="838" t="s">
        <v>56</v>
      </c>
      <c r="S39" s="839">
        <f>((R8^2+S8^2)*$J$41)/(100*$C$7)</f>
        <v>4.8369601322065378E-3</v>
      </c>
      <c r="T39" s="837">
        <f>((U8^2+V8^2)*$G$41/1000)/($C$7*$C$7)</f>
        <v>2.5594175185554428E-4</v>
      </c>
      <c r="U39" s="838" t="s">
        <v>56</v>
      </c>
      <c r="V39" s="839">
        <f>((U8^2+V8^2)*$J$41)/(100*$C$7)</f>
        <v>5.5987258218400306E-3</v>
      </c>
      <c r="W39" s="837">
        <f>((X8^2+Y8^2)*$G$41/1000)/($C$7*$C$7)</f>
        <v>2.70417776013312E-4</v>
      </c>
      <c r="X39" s="838" t="s">
        <v>56</v>
      </c>
      <c r="Y39" s="839">
        <f>((X8^2+Y8^2)*$J$41)/(100*$C$7)</f>
        <v>5.9153888502912E-3</v>
      </c>
      <c r="Z39" s="837">
        <f>((AA8^2+AB8^2)*$G$41/1000)/($C$7*$C$7)</f>
        <v>4.0914184941743815E-4</v>
      </c>
      <c r="AA39" s="838" t="s">
        <v>56</v>
      </c>
      <c r="AB39" s="839">
        <f>((AA8^2+AB8^2)*$J$41)/(100*$C$7)</f>
        <v>8.9499779560064593E-3</v>
      </c>
      <c r="AC39" s="837">
        <f>((AD8^2+AE8^2)*$G$41/1000)/($C$7*$C$7)</f>
        <v>5.9348466503642092E-4</v>
      </c>
      <c r="AD39" s="838" t="s">
        <v>56</v>
      </c>
      <c r="AE39" s="839">
        <f>((AD8^2+AE8^2)*$J$41)/(100*$C$7)</f>
        <v>1.2982477047671708E-2</v>
      </c>
      <c r="AF39" s="837">
        <f>((AG8^2+AH8^2)*$G$41/1000)/($C$7*$C$7)</f>
        <v>4.7994960946311178E-4</v>
      </c>
      <c r="AG39" s="838" t="s">
        <v>56</v>
      </c>
      <c r="AH39" s="839">
        <f>((AG8^2+AH8^2)*$J$41)/(100*$C$7)</f>
        <v>1.049889770700557E-2</v>
      </c>
      <c r="AI39" s="837">
        <f>((AJ8^2+AK8^2)*$G$41/1000)/($C$7*$C$7)</f>
        <v>2.9463742924723394E-4</v>
      </c>
      <c r="AJ39" s="838" t="s">
        <v>56</v>
      </c>
      <c r="AK39" s="839">
        <f>((AJ8^2+AK8^2)*$J$41)/(100*$C$7)</f>
        <v>6.445193764783242E-3</v>
      </c>
      <c r="AL39" s="837">
        <f>((AM8^2+AN8^2)*$G$41/1000)/($C$7*$C$7)</f>
        <v>2.5237995232570365E-4</v>
      </c>
      <c r="AM39" s="838" t="s">
        <v>56</v>
      </c>
      <c r="AN39" s="839">
        <f>((AM8^2+AN8^2)*$J$41)/(100*$C$7)</f>
        <v>5.5208114571247673E-3</v>
      </c>
      <c r="AO39" s="837">
        <f>((AP8^2+AQ8^2)*$G$41/1000)/($C$7*$C$7)</f>
        <v>3.3302010504388793E-4</v>
      </c>
      <c r="AP39" s="838" t="s">
        <v>56</v>
      </c>
      <c r="AQ39" s="839">
        <f>((AP8^2+AQ8^2)*$J$41)/(100*$C$7)</f>
        <v>7.2848147978350486E-3</v>
      </c>
      <c r="AR39" s="720"/>
    </row>
    <row r="40" spans="1:81" s="710" customFormat="1" ht="16.5" customHeight="1">
      <c r="A40" s="1529"/>
      <c r="B40" s="840" t="s">
        <v>193</v>
      </c>
      <c r="C40" s="841">
        <v>27</v>
      </c>
      <c r="D40" s="842"/>
      <c r="E40" s="1590" t="s">
        <v>194</v>
      </c>
      <c r="F40" s="1590"/>
      <c r="G40" s="843">
        <v>173</v>
      </c>
      <c r="H40" s="844"/>
      <c r="I40" s="845"/>
      <c r="J40" s="846"/>
      <c r="K40" s="1573"/>
      <c r="L40" s="1591"/>
      <c r="M40" s="1574"/>
      <c r="N40" s="1573"/>
      <c r="O40" s="1591"/>
      <c r="P40" s="1574"/>
      <c r="Q40" s="1573"/>
      <c r="R40" s="1591"/>
      <c r="S40" s="1574"/>
      <c r="T40" s="1573"/>
      <c r="U40" s="1591"/>
      <c r="V40" s="1574"/>
      <c r="W40" s="1573"/>
      <c r="X40" s="1591"/>
      <c r="Y40" s="1574"/>
      <c r="Z40" s="1573"/>
      <c r="AA40" s="1591"/>
      <c r="AB40" s="1574"/>
      <c r="AC40" s="1573"/>
      <c r="AD40" s="1591"/>
      <c r="AE40" s="1574"/>
      <c r="AF40" s="1573"/>
      <c r="AG40" s="1591"/>
      <c r="AH40" s="1574"/>
      <c r="AI40" s="1573"/>
      <c r="AJ40" s="1591"/>
      <c r="AK40" s="1574"/>
      <c r="AL40" s="1573"/>
      <c r="AM40" s="1591"/>
      <c r="AN40" s="1574"/>
      <c r="AO40" s="1573"/>
      <c r="AP40" s="1591"/>
      <c r="AQ40" s="1574"/>
    </row>
    <row r="41" spans="1:81" s="710" customFormat="1" ht="16.5" customHeight="1" thickBot="1">
      <c r="A41" s="1529"/>
      <c r="B41" s="818"/>
      <c r="C41" s="819"/>
      <c r="D41" s="756"/>
      <c r="E41" s="847"/>
      <c r="F41" s="847" t="s">
        <v>61</v>
      </c>
      <c r="G41" s="885">
        <v>120</v>
      </c>
      <c r="H41" s="1593" t="s">
        <v>62</v>
      </c>
      <c r="I41" s="1594"/>
      <c r="J41" s="849">
        <v>10.5</v>
      </c>
      <c r="K41" s="1575"/>
      <c r="L41" s="1592"/>
      <c r="M41" s="1576"/>
      <c r="N41" s="1575"/>
      <c r="O41" s="1592"/>
      <c r="P41" s="1576"/>
      <c r="Q41" s="1575"/>
      <c r="R41" s="1592"/>
      <c r="S41" s="1576"/>
      <c r="T41" s="1575"/>
      <c r="U41" s="1592"/>
      <c r="V41" s="1576"/>
      <c r="W41" s="1575"/>
      <c r="X41" s="1592"/>
      <c r="Y41" s="1576"/>
      <c r="Z41" s="1575"/>
      <c r="AA41" s="1592"/>
      <c r="AB41" s="1576"/>
      <c r="AC41" s="1575"/>
      <c r="AD41" s="1592"/>
      <c r="AE41" s="1576"/>
      <c r="AF41" s="1575"/>
      <c r="AG41" s="1592"/>
      <c r="AH41" s="1576"/>
      <c r="AI41" s="1575"/>
      <c r="AJ41" s="1592"/>
      <c r="AK41" s="1576"/>
      <c r="AL41" s="1575"/>
      <c r="AM41" s="1592"/>
      <c r="AN41" s="1576"/>
      <c r="AO41" s="1575"/>
      <c r="AP41" s="1592"/>
      <c r="AQ41" s="1576"/>
    </row>
    <row r="42" spans="1:81" s="710" customFormat="1" ht="16.5" customHeight="1" thickBot="1">
      <c r="A42" s="1530"/>
      <c r="B42" s="1595" t="s">
        <v>63</v>
      </c>
      <c r="C42" s="1596"/>
      <c r="D42" s="1596"/>
      <c r="E42" s="1596"/>
      <c r="F42" s="1596"/>
      <c r="G42" s="1597"/>
      <c r="H42" s="850">
        <f>I8+H38+H39</f>
        <v>1.0421729349513549</v>
      </c>
      <c r="I42" s="851" t="s">
        <v>56</v>
      </c>
      <c r="J42" s="852">
        <f>J8+J38+J39</f>
        <v>0.59044076456088634</v>
      </c>
      <c r="K42" s="850">
        <f>L8+K38+K39</f>
        <v>1.026966687757991</v>
      </c>
      <c r="L42" s="851" t="s">
        <v>56</v>
      </c>
      <c r="M42" s="852">
        <f>M8+M38+M39</f>
        <v>0.58669973220605387</v>
      </c>
      <c r="N42" s="850">
        <f>O8+N38+N39</f>
        <v>1.0323690979424862</v>
      </c>
      <c r="O42" s="851" t="s">
        <v>56</v>
      </c>
      <c r="P42" s="852">
        <f>P8+P38+P39</f>
        <v>0.58694589249188589</v>
      </c>
      <c r="Q42" s="850">
        <f>R8+Q38+Q39</f>
        <v>1.0203644181774723</v>
      </c>
      <c r="R42" s="851" t="s">
        <v>56</v>
      </c>
      <c r="S42" s="852">
        <f>S8+S38+S39</f>
        <v>0.58443696013220647</v>
      </c>
      <c r="T42" s="850">
        <f>U8+T38+T39</f>
        <v>1.1041995417518553</v>
      </c>
      <c r="U42" s="851" t="s">
        <v>56</v>
      </c>
      <c r="V42" s="852">
        <f>V8+V38+V39</f>
        <v>0.59479872582184001</v>
      </c>
      <c r="W42" s="850">
        <f>X8+W38+W39</f>
        <v>1.1394144177760133</v>
      </c>
      <c r="X42" s="851" t="s">
        <v>56</v>
      </c>
      <c r="Y42" s="852">
        <f>Y8+Y38+Y39</f>
        <v>0.59311538885029114</v>
      </c>
      <c r="Z42" s="850">
        <f>AA8+Z38+Z39</f>
        <v>1.2721534418494174</v>
      </c>
      <c r="AA42" s="851" t="s">
        <v>56</v>
      </c>
      <c r="AB42" s="852">
        <f>AB8+AB38+AB39</f>
        <v>0.94454997795600648</v>
      </c>
      <c r="AC42" s="850">
        <f>AD8+AC38+AC39</f>
        <v>1.4203378846650361</v>
      </c>
      <c r="AD42" s="851" t="s">
        <v>56</v>
      </c>
      <c r="AE42" s="852">
        <f>AE8+AE38+AE39</f>
        <v>1.2589824770476716</v>
      </c>
      <c r="AF42" s="850">
        <f>AG8+AF38+AF39</f>
        <v>1.3268247496094632</v>
      </c>
      <c r="AG42" s="851" t="s">
        <v>56</v>
      </c>
      <c r="AH42" s="852">
        <f>AH8+AH38+AH39</f>
        <v>1.0842988977070056</v>
      </c>
      <c r="AI42" s="850">
        <f>AJ8+AI38+AI39</f>
        <v>1.1624395374292471</v>
      </c>
      <c r="AJ42" s="851" t="s">
        <v>56</v>
      </c>
      <c r="AK42" s="852">
        <f>AK8+AK38+AK39</f>
        <v>0.67544519376478329</v>
      </c>
      <c r="AL42" s="850">
        <f>AM8+AL38+AL39</f>
        <v>1.1005975799523255</v>
      </c>
      <c r="AM42" s="851" t="s">
        <v>56</v>
      </c>
      <c r="AN42" s="852">
        <f>AN8+AN38+AN39</f>
        <v>0.58152081145712486</v>
      </c>
      <c r="AO42" s="850">
        <f>AP8+AO38+AO39</f>
        <v>1.2060785201050437</v>
      </c>
      <c r="AP42" s="851" t="s">
        <v>56</v>
      </c>
      <c r="AQ42" s="852">
        <f>AQ8+AQ38+AQ39</f>
        <v>0.76768481479783501</v>
      </c>
    </row>
    <row r="43" spans="1:81" s="710" customFormat="1" ht="16.5" customHeight="1">
      <c r="A43" s="1528" t="s">
        <v>24</v>
      </c>
      <c r="B43" s="828" t="s">
        <v>54</v>
      </c>
      <c r="C43" s="829"/>
      <c r="D43" s="829" t="s">
        <v>55</v>
      </c>
      <c r="E43" s="829"/>
      <c r="F43" s="829"/>
      <c r="G43" s="829"/>
      <c r="H43" s="831">
        <f>$C$45/1000</f>
        <v>2.7E-2</v>
      </c>
      <c r="I43" s="832" t="s">
        <v>56</v>
      </c>
      <c r="J43" s="833">
        <f>$G$45/1000</f>
        <v>0.17299999999999999</v>
      </c>
      <c r="K43" s="831">
        <f>$C$45/1000</f>
        <v>2.7E-2</v>
      </c>
      <c r="L43" s="832" t="s">
        <v>56</v>
      </c>
      <c r="M43" s="833">
        <f>$G$45/1000</f>
        <v>0.17299999999999999</v>
      </c>
      <c r="N43" s="831">
        <f>$C$45/1000</f>
        <v>2.7E-2</v>
      </c>
      <c r="O43" s="832" t="s">
        <v>56</v>
      </c>
      <c r="P43" s="833">
        <f>$G$45/1000</f>
        <v>0.17299999999999999</v>
      </c>
      <c r="Q43" s="831">
        <f>$C$45/1000</f>
        <v>2.7E-2</v>
      </c>
      <c r="R43" s="832" t="s">
        <v>56</v>
      </c>
      <c r="S43" s="833">
        <f>$G$45/1000</f>
        <v>0.17299999999999999</v>
      </c>
      <c r="T43" s="831">
        <f>$C$45/1000</f>
        <v>2.7E-2</v>
      </c>
      <c r="U43" s="832" t="s">
        <v>56</v>
      </c>
      <c r="V43" s="833">
        <f>$G$45/1000</f>
        <v>0.17299999999999999</v>
      </c>
      <c r="W43" s="831">
        <f>$C$45/1000</f>
        <v>2.7E-2</v>
      </c>
      <c r="X43" s="832" t="s">
        <v>56</v>
      </c>
      <c r="Y43" s="833">
        <f>$G$45/1000</f>
        <v>0.17299999999999999</v>
      </c>
      <c r="Z43" s="831">
        <f>$C$45/1000</f>
        <v>2.7E-2</v>
      </c>
      <c r="AA43" s="832" t="s">
        <v>56</v>
      </c>
      <c r="AB43" s="833">
        <f>$G$45/1000</f>
        <v>0.17299999999999999</v>
      </c>
      <c r="AC43" s="831">
        <f>$C$45/1000</f>
        <v>2.7E-2</v>
      </c>
      <c r="AD43" s="832" t="s">
        <v>56</v>
      </c>
      <c r="AE43" s="833">
        <f>$G$45/1000</f>
        <v>0.17299999999999999</v>
      </c>
      <c r="AF43" s="831">
        <f>$C$45/1000</f>
        <v>2.7E-2</v>
      </c>
      <c r="AG43" s="832" t="s">
        <v>56</v>
      </c>
      <c r="AH43" s="833">
        <f>$G$45/1000</f>
        <v>0.17299999999999999</v>
      </c>
      <c r="AI43" s="831">
        <f>$C$45/1000</f>
        <v>2.7E-2</v>
      </c>
      <c r="AJ43" s="832" t="s">
        <v>56</v>
      </c>
      <c r="AK43" s="833">
        <f>$G$45/1000</f>
        <v>0.17299999999999999</v>
      </c>
      <c r="AL43" s="831">
        <f>$C$45/1000</f>
        <v>2.7E-2</v>
      </c>
      <c r="AM43" s="832" t="s">
        <v>56</v>
      </c>
      <c r="AN43" s="833">
        <f>$G$45/1000</f>
        <v>0.17299999999999999</v>
      </c>
      <c r="AO43" s="831">
        <f>$C$45/1000</f>
        <v>2.7E-2</v>
      </c>
      <c r="AP43" s="832" t="s">
        <v>56</v>
      </c>
      <c r="AQ43" s="833">
        <f>$G$45/1000</f>
        <v>0.17299999999999999</v>
      </c>
      <c r="AR43" s="720"/>
    </row>
    <row r="44" spans="1:81" s="710" customFormat="1" ht="16.5" customHeight="1" thickBot="1">
      <c r="A44" s="1529"/>
      <c r="B44" s="834" t="s">
        <v>57</v>
      </c>
      <c r="C44" s="835"/>
      <c r="D44" s="835" t="s">
        <v>58</v>
      </c>
      <c r="E44" s="835"/>
      <c r="F44" s="835"/>
      <c r="G44" s="853"/>
      <c r="H44" s="837">
        <f>((I14^2+J14^2)*$G$46/1000)/($C$13*$C$7)</f>
        <v>5.6172972068007634E-4</v>
      </c>
      <c r="I44" s="838" t="s">
        <v>56</v>
      </c>
      <c r="J44" s="839">
        <f>((I14^2+J14^2)*$J$46)/(100*$C$13)</f>
        <v>1.2287837639876668E-2</v>
      </c>
      <c r="K44" s="837">
        <f>((L14^2+M14^2)*$G$46/1000)/($C$13*$C$7)</f>
        <v>5.8627930665946832E-4</v>
      </c>
      <c r="L44" s="838" t="s">
        <v>56</v>
      </c>
      <c r="M44" s="839">
        <f>((L14^2+M14^2)*$J$46)/(100*$C$13)</f>
        <v>1.282485983317587E-2</v>
      </c>
      <c r="N44" s="837">
        <f>((O14^2+P14^2)*$G$46/1000)/($C$13*$C$7)</f>
        <v>6.0016340955617513E-4</v>
      </c>
      <c r="O44" s="838" t="s">
        <v>56</v>
      </c>
      <c r="P44" s="839">
        <f>((O14^2+P14^2)*$J$46)/(100*$C$13)</f>
        <v>1.3128574584041331E-2</v>
      </c>
      <c r="Q44" s="837">
        <f>((R14^2+S14^2)*$G$46/1000)/($C$13*$C$7)</f>
        <v>6.4301377339060981E-4</v>
      </c>
      <c r="R44" s="838" t="s">
        <v>56</v>
      </c>
      <c r="S44" s="839">
        <f>((R14^2+S14^2)*$J$46)/(100*$C$13)</f>
        <v>1.4065926292919591E-2</v>
      </c>
      <c r="T44" s="837">
        <f>((U14^2+V14^2)*$G$46/1000)/($C$13*$C$7)</f>
        <v>7.0876372082056486E-4</v>
      </c>
      <c r="U44" s="838" t="s">
        <v>56</v>
      </c>
      <c r="V44" s="839">
        <f>((U14^2+V14^2)*$J$46)/(100*$C$13)</f>
        <v>1.5504206392949856E-2</v>
      </c>
      <c r="W44" s="837">
        <f>((X14^2+Y14^2)*$G$46/1000)/($C$13*$C$7)</f>
        <v>7.5081789479113082E-4</v>
      </c>
      <c r="X44" s="838" t="s">
        <v>56</v>
      </c>
      <c r="Y44" s="839">
        <f>((X14^2+Y14^2)*$J$46)/(100*$C$13)</f>
        <v>1.6424141448555987E-2</v>
      </c>
      <c r="Z44" s="837">
        <f>((AA14^2+AB14^2)*$G$46/1000)/($C$13*$C$7)</f>
        <v>7.2332754445212548E-4</v>
      </c>
      <c r="AA44" s="838" t="s">
        <v>56</v>
      </c>
      <c r="AB44" s="839">
        <f>((AA14^2+AB14^2)*$J$46)/(100*$C$13)</f>
        <v>1.5822790034890243E-2</v>
      </c>
      <c r="AC44" s="837">
        <f>((AD14^2+AE14^2)*$G$46/1000)/($C$13*$C$7)</f>
        <v>6.8684730461494176E-4</v>
      </c>
      <c r="AD44" s="838" t="s">
        <v>56</v>
      </c>
      <c r="AE44" s="839">
        <f>((AD14^2+AE14^2)*$J$46)/(100*$C$13)</f>
        <v>1.502478478845185E-2</v>
      </c>
      <c r="AF44" s="837">
        <f>((AG14^2+AH14^2)*$G$46/1000)/($C$13*$C$7)</f>
        <v>6.6816151052246427E-4</v>
      </c>
      <c r="AG44" s="838" t="s">
        <v>56</v>
      </c>
      <c r="AH44" s="839">
        <f>((AG14^2+AH14^2)*$J$46)/(100*$C$13)</f>
        <v>1.4616033042678908E-2</v>
      </c>
      <c r="AI44" s="837">
        <f>((AJ14^2+AK14^2)*$G$46/1000)/($C$13*$C$7)</f>
        <v>6.6636693986774423E-4</v>
      </c>
      <c r="AJ44" s="838" t="s">
        <v>56</v>
      </c>
      <c r="AK44" s="839">
        <f>((AJ14^2+AK14^2)*$J$46)/(100*$C$13)</f>
        <v>1.4576776809606905E-2</v>
      </c>
      <c r="AL44" s="837">
        <f>((AM14^2+AN14^2)*$G$46/1000)/($C$13*$C$7)</f>
        <v>5.5213709931433948E-4</v>
      </c>
      <c r="AM44" s="838" t="s">
        <v>56</v>
      </c>
      <c r="AN44" s="839">
        <f>((AM14^2+AN14^2)*$J$46)/(100*$C$13)</f>
        <v>1.2077999047501174E-2</v>
      </c>
      <c r="AO44" s="837">
        <f>((AP14^2+AQ14^2)*$G$46/1000)/($C$13*$C$7)</f>
        <v>6.5901304870832683E-4</v>
      </c>
      <c r="AP44" s="838" t="s">
        <v>56</v>
      </c>
      <c r="AQ44" s="839">
        <f>((AP14^2+AQ14^2)*$J$46)/(100*$C$13)</f>
        <v>1.4415910440494648E-2</v>
      </c>
      <c r="AR44" s="720"/>
      <c r="AS44" s="886"/>
    </row>
    <row r="45" spans="1:81" s="710" customFormat="1" ht="16.5" customHeight="1">
      <c r="A45" s="1529"/>
      <c r="B45" s="840" t="s">
        <v>193</v>
      </c>
      <c r="C45" s="841">
        <v>27</v>
      </c>
      <c r="D45" s="842"/>
      <c r="E45" s="1590" t="s">
        <v>194</v>
      </c>
      <c r="F45" s="1590"/>
      <c r="G45" s="843">
        <v>173</v>
      </c>
      <c r="H45" s="844"/>
      <c r="I45" s="845"/>
      <c r="J45" s="856"/>
      <c r="K45" s="1598"/>
      <c r="L45" s="1599"/>
      <c r="M45" s="1600"/>
      <c r="N45" s="1598"/>
      <c r="O45" s="1599"/>
      <c r="P45" s="1600"/>
      <c r="Q45" s="1598"/>
      <c r="R45" s="1599"/>
      <c r="S45" s="1600"/>
      <c r="T45" s="1598"/>
      <c r="U45" s="1599"/>
      <c r="V45" s="1600"/>
      <c r="W45" s="1598"/>
      <c r="X45" s="1599"/>
      <c r="Y45" s="1600"/>
      <c r="Z45" s="1598"/>
      <c r="AA45" s="1599"/>
      <c r="AB45" s="1600"/>
      <c r="AC45" s="1598"/>
      <c r="AD45" s="1599"/>
      <c r="AE45" s="1600"/>
      <c r="AF45" s="1598"/>
      <c r="AG45" s="1599"/>
      <c r="AH45" s="1600"/>
      <c r="AI45" s="1598"/>
      <c r="AJ45" s="1599"/>
      <c r="AK45" s="1600"/>
      <c r="AL45" s="1598"/>
      <c r="AM45" s="1599"/>
      <c r="AN45" s="1600"/>
      <c r="AO45" s="1598"/>
      <c r="AP45" s="1599"/>
      <c r="AQ45" s="1600"/>
    </row>
    <row r="46" spans="1:81" s="710" customFormat="1" ht="16.5" customHeight="1" thickBot="1">
      <c r="A46" s="1529"/>
      <c r="B46" s="858"/>
      <c r="C46" s="893"/>
      <c r="D46" s="711"/>
      <c r="E46" s="847"/>
      <c r="F46" s="847" t="s">
        <v>61</v>
      </c>
      <c r="G46" s="885">
        <v>120</v>
      </c>
      <c r="H46" s="1593" t="s">
        <v>62</v>
      </c>
      <c r="I46" s="1594"/>
      <c r="J46" s="849">
        <v>10.5</v>
      </c>
      <c r="K46" s="1601"/>
      <c r="L46" s="1602"/>
      <c r="M46" s="1603"/>
      <c r="N46" s="1601"/>
      <c r="O46" s="1602"/>
      <c r="P46" s="1603"/>
      <c r="Q46" s="1601"/>
      <c r="R46" s="1602"/>
      <c r="S46" s="1603"/>
      <c r="T46" s="1601"/>
      <c r="U46" s="1602"/>
      <c r="V46" s="1603"/>
      <c r="W46" s="1601"/>
      <c r="X46" s="1602"/>
      <c r="Y46" s="1603"/>
      <c r="Z46" s="1601"/>
      <c r="AA46" s="1602"/>
      <c r="AB46" s="1603"/>
      <c r="AC46" s="1601"/>
      <c r="AD46" s="1602"/>
      <c r="AE46" s="1603"/>
      <c r="AF46" s="1601"/>
      <c r="AG46" s="1602"/>
      <c r="AH46" s="1603"/>
      <c r="AI46" s="1601"/>
      <c r="AJ46" s="1602"/>
      <c r="AK46" s="1603"/>
      <c r="AL46" s="1601"/>
      <c r="AM46" s="1602"/>
      <c r="AN46" s="1603"/>
      <c r="AO46" s="1601"/>
      <c r="AP46" s="1602"/>
      <c r="AQ46" s="1603"/>
    </row>
    <row r="47" spans="1:81" s="863" customFormat="1" ht="16.5" customHeight="1" thickBot="1">
      <c r="A47" s="1530"/>
      <c r="B47" s="1595" t="s">
        <v>63</v>
      </c>
      <c r="C47" s="1596"/>
      <c r="D47" s="1596"/>
      <c r="E47" s="1596"/>
      <c r="F47" s="1596"/>
      <c r="G47" s="1597"/>
      <c r="H47" s="860">
        <f>I14+H43+H44</f>
        <v>1.70157910972068</v>
      </c>
      <c r="I47" s="861" t="s">
        <v>56</v>
      </c>
      <c r="J47" s="862">
        <f>J14+J43+J44</f>
        <v>0.53648783763987662</v>
      </c>
      <c r="K47" s="860">
        <f>L14+K43+K44</f>
        <v>1.7392036593066593</v>
      </c>
      <c r="L47" s="861" t="s">
        <v>56</v>
      </c>
      <c r="M47" s="862">
        <f>M14+M43+M44</f>
        <v>0.53782485983317574</v>
      </c>
      <c r="N47" s="860">
        <f>O14+N43+N44</f>
        <v>1.7588175534095563</v>
      </c>
      <c r="O47" s="861" t="s">
        <v>56</v>
      </c>
      <c r="P47" s="862">
        <f>P14+P43+P44</f>
        <v>0.54492857458404143</v>
      </c>
      <c r="Q47" s="860">
        <f>R14+Q43+Q44</f>
        <v>1.8204604137733904</v>
      </c>
      <c r="R47" s="861" t="s">
        <v>56</v>
      </c>
      <c r="S47" s="862">
        <f>S14+S43+S44</f>
        <v>0.5542659262929196</v>
      </c>
      <c r="T47" s="860">
        <f>U14+T43+T44</f>
        <v>1.9149261737208205</v>
      </c>
      <c r="U47" s="861" t="s">
        <v>56</v>
      </c>
      <c r="V47" s="862">
        <f>V14+V43+V44</f>
        <v>0.5489042063929499</v>
      </c>
      <c r="W47" s="860">
        <f>X14+W43+W44</f>
        <v>1.9677682478947913</v>
      </c>
      <c r="X47" s="861" t="s">
        <v>56</v>
      </c>
      <c r="Y47" s="862">
        <f>Y14+Y43+Y44</f>
        <v>0.572624141448556</v>
      </c>
      <c r="Z47" s="860">
        <f>AA14+Z43+Z44</f>
        <v>1.9245407675444519</v>
      </c>
      <c r="AA47" s="861" t="s">
        <v>56</v>
      </c>
      <c r="AB47" s="862">
        <f>AB14+AB43+AB44</f>
        <v>0.6004227900348903</v>
      </c>
      <c r="AC47" s="860">
        <f>AD14+AC43+AC44</f>
        <v>1.884104287304615</v>
      </c>
      <c r="AD47" s="861" t="s">
        <v>56</v>
      </c>
      <c r="AE47" s="862">
        <f>AE14+AE43+AE44</f>
        <v>0.55002478478845185</v>
      </c>
      <c r="AF47" s="860">
        <f>AG14+AF43+AF44</f>
        <v>1.857685611510522</v>
      </c>
      <c r="AG47" s="861" t="s">
        <v>56</v>
      </c>
      <c r="AH47" s="862">
        <f>AH14+AH43+AH44</f>
        <v>0.54961603304267881</v>
      </c>
      <c r="AI47" s="860">
        <f>AJ14+AI43+AI44</f>
        <v>1.8392838169398673</v>
      </c>
      <c r="AJ47" s="861" t="s">
        <v>56</v>
      </c>
      <c r="AK47" s="862">
        <f>AK14+AK43+AK44</f>
        <v>0.62197677680960683</v>
      </c>
      <c r="AL47" s="860">
        <f>AM14+AL43+AL44</f>
        <v>1.694769597099314</v>
      </c>
      <c r="AM47" s="861" t="s">
        <v>56</v>
      </c>
      <c r="AN47" s="862">
        <f>AN14+AN43+AN44</f>
        <v>0.4950779990475011</v>
      </c>
      <c r="AO47" s="860">
        <f>AP14+AO43+AO44</f>
        <v>1.8212764830487085</v>
      </c>
      <c r="AP47" s="861" t="s">
        <v>56</v>
      </c>
      <c r="AQ47" s="862">
        <f>AQ14+AQ43+AQ44</f>
        <v>0.65141591044049463</v>
      </c>
      <c r="CC47" s="864"/>
    </row>
    <row r="48" spans="1:81" s="710" customFormat="1" ht="16.5" customHeight="1">
      <c r="A48" s="1563" t="s">
        <v>64</v>
      </c>
      <c r="B48" s="1564"/>
      <c r="C48" s="1564"/>
      <c r="D48" s="1564"/>
      <c r="E48" s="1564"/>
      <c r="F48" s="1564"/>
      <c r="G48" s="1604"/>
      <c r="H48" s="865"/>
      <c r="I48" s="866"/>
      <c r="J48" s="846"/>
      <c r="K48" s="865"/>
      <c r="L48" s="866"/>
      <c r="M48" s="846"/>
      <c r="N48" s="865"/>
      <c r="O48" s="866"/>
      <c r="P48" s="846"/>
      <c r="Q48" s="865"/>
      <c r="R48" s="866"/>
      <c r="S48" s="846"/>
      <c r="T48" s="865"/>
      <c r="U48" s="866"/>
      <c r="V48" s="846"/>
      <c r="W48" s="865"/>
      <c r="X48" s="866"/>
      <c r="Y48" s="846"/>
      <c r="Z48" s="865"/>
      <c r="AA48" s="866"/>
      <c r="AB48" s="846"/>
      <c r="AC48" s="865"/>
      <c r="AD48" s="866"/>
      <c r="AE48" s="846"/>
      <c r="AF48" s="865"/>
      <c r="AG48" s="866"/>
      <c r="AH48" s="846"/>
      <c r="AI48" s="865"/>
      <c r="AJ48" s="866"/>
      <c r="AK48" s="846"/>
      <c r="AL48" s="865"/>
      <c r="AM48" s="866"/>
      <c r="AN48" s="846"/>
      <c r="AO48" s="865"/>
      <c r="AP48" s="866"/>
      <c r="AQ48" s="846"/>
    </row>
    <row r="49" spans="1:78" s="710" customFormat="1" ht="16.5" customHeight="1" thickBot="1">
      <c r="A49" s="867" t="s">
        <v>65</v>
      </c>
      <c r="B49" s="868"/>
      <c r="C49" s="869"/>
      <c r="D49" s="868"/>
      <c r="E49" s="756"/>
      <c r="F49" s="868" t="s">
        <v>66</v>
      </c>
      <c r="G49" s="755"/>
      <c r="H49" s="870">
        <f>SUM(H42,H47)</f>
        <v>2.7437520446720347</v>
      </c>
      <c r="I49" s="871" t="s">
        <v>56</v>
      </c>
      <c r="J49" s="872">
        <f>SUM(J42,J47)</f>
        <v>1.126928602200763</v>
      </c>
      <c r="K49" s="870">
        <f>SUM(K42,K47)</f>
        <v>2.7661703470646506</v>
      </c>
      <c r="L49" s="871" t="s">
        <v>56</v>
      </c>
      <c r="M49" s="872">
        <f>SUM(M42,M47)</f>
        <v>1.1245245920392297</v>
      </c>
      <c r="N49" s="870">
        <f>SUM(N42,N47)</f>
        <v>2.7911866513520422</v>
      </c>
      <c r="O49" s="871" t="s">
        <v>56</v>
      </c>
      <c r="P49" s="872">
        <f>SUM(P42,P47)</f>
        <v>1.1318744670759273</v>
      </c>
      <c r="Q49" s="870">
        <f>SUM(Q42,Q47)</f>
        <v>2.8408248319508624</v>
      </c>
      <c r="R49" s="871" t="s">
        <v>56</v>
      </c>
      <c r="S49" s="872">
        <f>SUM(S42,S47)</f>
        <v>1.1387028864251261</v>
      </c>
      <c r="T49" s="870">
        <f>SUM(T42,T47)</f>
        <v>3.0191257154726756</v>
      </c>
      <c r="U49" s="871" t="s">
        <v>56</v>
      </c>
      <c r="V49" s="872">
        <f>SUM(V42,V47)</f>
        <v>1.14370293221479</v>
      </c>
      <c r="W49" s="870">
        <f>SUM(W42,W47)</f>
        <v>3.1071826656708046</v>
      </c>
      <c r="X49" s="871" t="s">
        <v>56</v>
      </c>
      <c r="Y49" s="872">
        <f>SUM(Y42,Y47)</f>
        <v>1.1657395302988471</v>
      </c>
      <c r="Z49" s="870">
        <f>SUM(Z42,Z47)</f>
        <v>3.1966942093938693</v>
      </c>
      <c r="AA49" s="871" t="s">
        <v>56</v>
      </c>
      <c r="AB49" s="872">
        <f>SUM(AB42,AB47)</f>
        <v>1.5449727679908967</v>
      </c>
      <c r="AC49" s="870">
        <f>SUM(AC42,AC47)</f>
        <v>3.3044421719696508</v>
      </c>
      <c r="AD49" s="871" t="s">
        <v>56</v>
      </c>
      <c r="AE49" s="872">
        <f>SUM(AE42,AE47)</f>
        <v>1.8090072618361235</v>
      </c>
      <c r="AF49" s="870">
        <f>SUM(AF42,AF47)</f>
        <v>3.184510361119985</v>
      </c>
      <c r="AG49" s="871" t="s">
        <v>56</v>
      </c>
      <c r="AH49" s="872">
        <f>SUM(AH42,AH47)</f>
        <v>1.6339149307496843</v>
      </c>
      <c r="AI49" s="870">
        <f>SUM(AI42,AI47)</f>
        <v>3.0017233543691146</v>
      </c>
      <c r="AJ49" s="871" t="s">
        <v>56</v>
      </c>
      <c r="AK49" s="872">
        <f>SUM(AK42,AK47)</f>
        <v>1.2974219705743901</v>
      </c>
      <c r="AL49" s="870">
        <f>SUM(AL42,AL47)</f>
        <v>2.7953671770516397</v>
      </c>
      <c r="AM49" s="871" t="s">
        <v>56</v>
      </c>
      <c r="AN49" s="872">
        <f>SUM(AN42,AN47)</f>
        <v>1.076598810504626</v>
      </c>
      <c r="AO49" s="870">
        <f>SUM(AO42,AO47)</f>
        <v>3.0273550031537519</v>
      </c>
      <c r="AP49" s="871" t="s">
        <v>56</v>
      </c>
      <c r="AQ49" s="872">
        <f>SUM(AQ42,AQ47)</f>
        <v>1.4191007252383296</v>
      </c>
    </row>
    <row r="50" spans="1:78" s="710" customFormat="1" ht="16.5" customHeight="1">
      <c r="A50" s="873" t="s">
        <v>67</v>
      </c>
      <c r="B50" s="863"/>
      <c r="C50" s="863"/>
      <c r="D50" s="863"/>
      <c r="E50" s="863"/>
      <c r="F50" s="863"/>
      <c r="G50" s="863"/>
      <c r="H50" s="863"/>
      <c r="I50" s="874">
        <f>J49/H49</f>
        <v>0.41072538037432849</v>
      </c>
      <c r="J50" s="863"/>
      <c r="K50" s="863"/>
      <c r="L50" s="874">
        <f>M49/K49</f>
        <v>0.40652759987559345</v>
      </c>
      <c r="M50" s="863"/>
      <c r="N50" s="863"/>
      <c r="O50" s="874">
        <f>P49/N49</f>
        <v>0.40551729728560104</v>
      </c>
      <c r="P50" s="863"/>
      <c r="Q50" s="863"/>
      <c r="R50" s="874">
        <f>S49/Q49</f>
        <v>0.40083530445738591</v>
      </c>
      <c r="S50" s="863"/>
      <c r="T50" s="863"/>
      <c r="U50" s="874">
        <f>V49/T49</f>
        <v>0.37881924768930381</v>
      </c>
      <c r="V50" s="863"/>
      <c r="W50" s="863"/>
      <c r="X50" s="874">
        <f>Y49/W49</f>
        <v>0.37517573175800967</v>
      </c>
      <c r="Y50" s="863"/>
      <c r="Z50" s="863"/>
      <c r="AA50" s="874">
        <f>AB49/Z49</f>
        <v>0.48330327106384119</v>
      </c>
      <c r="AB50" s="863"/>
      <c r="AC50" s="863"/>
      <c r="AD50" s="874">
        <f>AE49/AC49</f>
        <v>0.54744709324353036</v>
      </c>
      <c r="AE50" s="863"/>
      <c r="AF50" s="863"/>
      <c r="AG50" s="874">
        <f>AH49/AF49</f>
        <v>0.51308199549240596</v>
      </c>
      <c r="AH50" s="863"/>
      <c r="AI50" s="863"/>
      <c r="AJ50" s="874">
        <f>AK49/AI49</f>
        <v>0.43222569751004752</v>
      </c>
      <c r="AK50" s="863"/>
      <c r="AL50" s="863"/>
      <c r="AM50" s="874">
        <f>AN49/AL49</f>
        <v>0.38513681470644873</v>
      </c>
      <c r="AN50" s="863"/>
      <c r="AO50" s="863"/>
      <c r="AP50" s="874">
        <f>AQ49/AO49</f>
        <v>0.46875927129787526</v>
      </c>
      <c r="AQ50" s="863"/>
    </row>
    <row r="51" spans="1:78" s="875" customFormat="1" ht="16.5" customHeight="1">
      <c r="A51" s="873" t="s">
        <v>195</v>
      </c>
      <c r="C51" s="873"/>
      <c r="D51" s="873"/>
      <c r="E51" s="873"/>
      <c r="F51" s="873"/>
      <c r="T51" s="876"/>
      <c r="U51" s="877"/>
    </row>
    <row r="52" spans="1:78" s="578" customFormat="1" ht="30" customHeight="1" thickBot="1">
      <c r="H52" s="892"/>
      <c r="I52" s="875"/>
      <c r="J52" s="875"/>
      <c r="K52" s="892"/>
      <c r="L52" s="875"/>
      <c r="M52" s="875"/>
      <c r="N52" s="892"/>
      <c r="O52" s="875"/>
      <c r="P52" s="875"/>
      <c r="Q52" s="892"/>
      <c r="R52" s="875"/>
      <c r="S52" s="875"/>
      <c r="T52" s="892"/>
      <c r="U52" s="875"/>
      <c r="V52" s="875"/>
      <c r="W52" s="892"/>
      <c r="X52" s="875"/>
      <c r="Y52" s="875"/>
      <c r="Z52" s="892"/>
      <c r="AA52" s="875"/>
      <c r="AB52" s="875"/>
      <c r="AC52" s="892"/>
      <c r="AD52" s="875"/>
      <c r="AE52" s="875"/>
      <c r="AF52" s="892"/>
      <c r="AG52" s="875"/>
      <c r="AH52" s="875"/>
      <c r="AI52" s="892"/>
      <c r="AJ52" s="875"/>
      <c r="AK52" s="875"/>
      <c r="AL52" s="892"/>
      <c r="AM52" s="875"/>
      <c r="AN52" s="875"/>
      <c r="AO52" s="892"/>
      <c r="AP52" s="875"/>
      <c r="AQ52" s="875"/>
      <c r="AS52" s="581"/>
      <c r="AV52" s="581"/>
      <c r="AY52" s="581"/>
      <c r="BB52" s="581"/>
      <c r="BE52" s="581"/>
      <c r="BH52" s="581"/>
      <c r="BK52" s="581"/>
      <c r="BN52" s="581"/>
      <c r="BQ52" s="581"/>
      <c r="BT52" s="581"/>
      <c r="BW52" s="581"/>
      <c r="BZ52" s="581"/>
    </row>
    <row r="53" spans="1:78" s="578" customFormat="1" ht="17.399999999999999" thickBot="1">
      <c r="A53" s="1504" t="s">
        <v>5</v>
      </c>
      <c r="B53" s="1505"/>
      <c r="C53" s="1505"/>
      <c r="D53" s="1505"/>
      <c r="E53" s="1505"/>
      <c r="F53" s="1505"/>
      <c r="G53" s="1506"/>
      <c r="H53" s="1507" t="s">
        <v>196</v>
      </c>
      <c r="I53" s="1508"/>
      <c r="J53" s="1509"/>
      <c r="K53" s="1507" t="s">
        <v>197</v>
      </c>
      <c r="L53" s="1508"/>
      <c r="M53" s="1509"/>
      <c r="N53" s="1507" t="s">
        <v>198</v>
      </c>
      <c r="O53" s="1508"/>
      <c r="P53" s="1509"/>
      <c r="Q53" s="1507" t="s">
        <v>199</v>
      </c>
      <c r="R53" s="1508"/>
      <c r="S53" s="1509"/>
      <c r="T53" s="1507" t="s">
        <v>200</v>
      </c>
      <c r="U53" s="1508"/>
      <c r="V53" s="1509"/>
      <c r="W53" s="1507" t="s">
        <v>201</v>
      </c>
      <c r="X53" s="1508"/>
      <c r="Y53" s="1509"/>
      <c r="Z53" s="1507" t="s">
        <v>202</v>
      </c>
      <c r="AA53" s="1508"/>
      <c r="AB53" s="1509"/>
      <c r="AC53" s="1507" t="s">
        <v>203</v>
      </c>
      <c r="AD53" s="1508"/>
      <c r="AE53" s="1509"/>
      <c r="AF53" s="1507" t="s">
        <v>204</v>
      </c>
      <c r="AG53" s="1508"/>
      <c r="AH53" s="1509"/>
      <c r="AI53" s="1507" t="s">
        <v>205</v>
      </c>
      <c r="AJ53" s="1508"/>
      <c r="AK53" s="1509"/>
      <c r="AL53" s="1507" t="s">
        <v>206</v>
      </c>
      <c r="AM53" s="1508"/>
      <c r="AN53" s="1509"/>
      <c r="AO53" s="1507" t="s">
        <v>207</v>
      </c>
      <c r="AP53" s="1508"/>
      <c r="AQ53" s="1509"/>
    </row>
    <row r="54" spans="1:78" s="578" customFormat="1" ht="16.8">
      <c r="A54" s="1510" t="s">
        <v>182</v>
      </c>
      <c r="B54" s="1511"/>
      <c r="C54" s="1514" t="s">
        <v>183</v>
      </c>
      <c r="D54" s="1516"/>
      <c r="E54" s="1517"/>
      <c r="F54" s="1517"/>
      <c r="G54" s="1518"/>
      <c r="H54" s="721" t="s">
        <v>9</v>
      </c>
      <c r="I54" s="722" t="s">
        <v>10</v>
      </c>
      <c r="J54" s="723" t="s">
        <v>11</v>
      </c>
      <c r="K54" s="721" t="s">
        <v>9</v>
      </c>
      <c r="L54" s="722" t="s">
        <v>10</v>
      </c>
      <c r="M54" s="723" t="s">
        <v>11</v>
      </c>
      <c r="N54" s="721" t="s">
        <v>9</v>
      </c>
      <c r="O54" s="722" t="s">
        <v>10</v>
      </c>
      <c r="P54" s="723" t="s">
        <v>11</v>
      </c>
      <c r="Q54" s="721" t="s">
        <v>9</v>
      </c>
      <c r="R54" s="722" t="s">
        <v>10</v>
      </c>
      <c r="S54" s="723" t="s">
        <v>11</v>
      </c>
      <c r="T54" s="721" t="s">
        <v>9</v>
      </c>
      <c r="U54" s="722" t="s">
        <v>10</v>
      </c>
      <c r="V54" s="723" t="s">
        <v>11</v>
      </c>
      <c r="W54" s="721" t="s">
        <v>9</v>
      </c>
      <c r="X54" s="722" t="s">
        <v>10</v>
      </c>
      <c r="Y54" s="723" t="s">
        <v>11</v>
      </c>
      <c r="Z54" s="721" t="s">
        <v>9</v>
      </c>
      <c r="AA54" s="722" t="s">
        <v>10</v>
      </c>
      <c r="AB54" s="723" t="s">
        <v>11</v>
      </c>
      <c r="AC54" s="721" t="s">
        <v>9</v>
      </c>
      <c r="AD54" s="722" t="s">
        <v>10</v>
      </c>
      <c r="AE54" s="723" t="s">
        <v>11</v>
      </c>
      <c r="AF54" s="721" t="s">
        <v>9</v>
      </c>
      <c r="AG54" s="722" t="s">
        <v>10</v>
      </c>
      <c r="AH54" s="723" t="s">
        <v>11</v>
      </c>
      <c r="AI54" s="721" t="s">
        <v>9</v>
      </c>
      <c r="AJ54" s="722" t="s">
        <v>10</v>
      </c>
      <c r="AK54" s="723" t="s">
        <v>11</v>
      </c>
      <c r="AL54" s="721" t="s">
        <v>9</v>
      </c>
      <c r="AM54" s="722" t="s">
        <v>10</v>
      </c>
      <c r="AN54" s="723" t="s">
        <v>11</v>
      </c>
      <c r="AO54" s="721" t="s">
        <v>9</v>
      </c>
      <c r="AP54" s="722" t="s">
        <v>10</v>
      </c>
      <c r="AQ54" s="723" t="s">
        <v>11</v>
      </c>
      <c r="BN54" s="878"/>
      <c r="BO54" s="878"/>
      <c r="BP54" s="879">
        <v>0</v>
      </c>
      <c r="BQ54" s="879"/>
      <c r="BR54" s="878"/>
      <c r="BS54" s="878"/>
    </row>
    <row r="55" spans="1:78" ht="17.399999999999999" thickBot="1">
      <c r="A55" s="1512"/>
      <c r="B55" s="1513"/>
      <c r="C55" s="1515"/>
      <c r="D55" s="1519"/>
      <c r="E55" s="1520"/>
      <c r="F55" s="1520"/>
      <c r="G55" s="1521"/>
      <c r="H55" s="727" t="s">
        <v>14</v>
      </c>
      <c r="I55" s="728" t="s">
        <v>15</v>
      </c>
      <c r="J55" s="729" t="s">
        <v>70</v>
      </c>
      <c r="K55" s="727" t="s">
        <v>14</v>
      </c>
      <c r="L55" s="728" t="s">
        <v>15</v>
      </c>
      <c r="M55" s="729" t="s">
        <v>70</v>
      </c>
      <c r="N55" s="727" t="s">
        <v>14</v>
      </c>
      <c r="O55" s="728" t="s">
        <v>15</v>
      </c>
      <c r="P55" s="729" t="s">
        <v>70</v>
      </c>
      <c r="Q55" s="727" t="s">
        <v>14</v>
      </c>
      <c r="R55" s="728" t="s">
        <v>15</v>
      </c>
      <c r="S55" s="729" t="s">
        <v>70</v>
      </c>
      <c r="T55" s="727" t="s">
        <v>14</v>
      </c>
      <c r="U55" s="728" t="s">
        <v>15</v>
      </c>
      <c r="V55" s="729" t="s">
        <v>70</v>
      </c>
      <c r="W55" s="727" t="s">
        <v>14</v>
      </c>
      <c r="X55" s="728" t="s">
        <v>15</v>
      </c>
      <c r="Y55" s="729" t="s">
        <v>70</v>
      </c>
      <c r="Z55" s="727" t="s">
        <v>14</v>
      </c>
      <c r="AA55" s="728" t="s">
        <v>15</v>
      </c>
      <c r="AB55" s="729" t="s">
        <v>70</v>
      </c>
      <c r="AC55" s="727" t="s">
        <v>14</v>
      </c>
      <c r="AD55" s="728" t="s">
        <v>15</v>
      </c>
      <c r="AE55" s="729" t="s">
        <v>70</v>
      </c>
      <c r="AF55" s="727" t="s">
        <v>14</v>
      </c>
      <c r="AG55" s="728" t="s">
        <v>15</v>
      </c>
      <c r="AH55" s="729" t="s">
        <v>70</v>
      </c>
      <c r="AI55" s="727" t="s">
        <v>14</v>
      </c>
      <c r="AJ55" s="728" t="s">
        <v>15</v>
      </c>
      <c r="AK55" s="729" t="s">
        <v>70</v>
      </c>
      <c r="AL55" s="727" t="s">
        <v>14</v>
      </c>
      <c r="AM55" s="728" t="s">
        <v>15</v>
      </c>
      <c r="AN55" s="729" t="s">
        <v>70</v>
      </c>
      <c r="AO55" s="727" t="s">
        <v>14</v>
      </c>
      <c r="AP55" s="728" t="s">
        <v>15</v>
      </c>
      <c r="AQ55" s="729" t="s">
        <v>70</v>
      </c>
      <c r="BN55" s="878"/>
      <c r="BO55" s="878"/>
      <c r="BP55" s="879">
        <v>0</v>
      </c>
      <c r="BR55" s="878"/>
      <c r="BS55" s="878"/>
    </row>
    <row r="56" spans="1:78" ht="16.8">
      <c r="A56" s="1522" t="s">
        <v>20</v>
      </c>
      <c r="B56" s="1523"/>
      <c r="C56" s="1528">
        <v>25</v>
      </c>
      <c r="D56" s="1531" t="s">
        <v>18</v>
      </c>
      <c r="E56" s="1532"/>
      <c r="F56" s="1535" t="s">
        <v>216</v>
      </c>
      <c r="G56" s="1629"/>
      <c r="H56" s="891">
        <f>SQRT(I56^2+J56^2)*1000/(1.73*H59)</f>
        <v>0</v>
      </c>
      <c r="I56" s="890">
        <v>0</v>
      </c>
      <c r="J56" s="889">
        <v>0</v>
      </c>
      <c r="K56" s="891">
        <f>SQRT(L56^2+M56^2)*1000/(1.73*K59)</f>
        <v>0</v>
      </c>
      <c r="L56" s="890">
        <v>0</v>
      </c>
      <c r="M56" s="889">
        <v>0</v>
      </c>
      <c r="N56" s="891">
        <f>SQRT(O56^2+P56^2)*1000/(1.73*N59)</f>
        <v>0</v>
      </c>
      <c r="O56" s="890">
        <v>0</v>
      </c>
      <c r="P56" s="889">
        <v>0</v>
      </c>
      <c r="Q56" s="891">
        <f>SQRT(R56^2+S56^2)*1000/(1.73*Q59)</f>
        <v>0</v>
      </c>
      <c r="R56" s="890">
        <v>0</v>
      </c>
      <c r="S56" s="889">
        <v>0</v>
      </c>
      <c r="T56" s="891">
        <f>SQRT(U56^2+V56^2)*1000/(1.73*T59)</f>
        <v>0</v>
      </c>
      <c r="U56" s="890">
        <v>0</v>
      </c>
      <c r="V56" s="889">
        <v>0</v>
      </c>
      <c r="W56" s="891">
        <f>SQRT(X56^2+Y56^2)*1000/(1.73*W59)</f>
        <v>0</v>
      </c>
      <c r="X56" s="890">
        <v>0</v>
      </c>
      <c r="Y56" s="889">
        <v>0</v>
      </c>
      <c r="Z56" s="891">
        <f>SQRT(AA56^2+AB56^2)*1000/(1.73*Z59)</f>
        <v>0</v>
      </c>
      <c r="AA56" s="890">
        <v>0</v>
      </c>
      <c r="AB56" s="889">
        <v>0</v>
      </c>
      <c r="AC56" s="891">
        <f>SQRT(AD56^2+AE56^2)*1000/(1.73*AC59)</f>
        <v>0</v>
      </c>
      <c r="AD56" s="890">
        <v>0</v>
      </c>
      <c r="AE56" s="889">
        <v>0</v>
      </c>
      <c r="AF56" s="891">
        <f>SQRT(AG56^2+AH56^2)*1000/(1.73*AF59)</f>
        <v>0</v>
      </c>
      <c r="AG56" s="890">
        <v>0</v>
      </c>
      <c r="AH56" s="889">
        <v>0</v>
      </c>
      <c r="AI56" s="891">
        <f>SQRT(AJ56^2+AK56^2)*1000/(1.73*AI59)</f>
        <v>0</v>
      </c>
      <c r="AJ56" s="890">
        <v>0</v>
      </c>
      <c r="AK56" s="889">
        <v>0</v>
      </c>
      <c r="AL56" s="891">
        <f>SQRT(AM56^2+AN56^2)*1000/(1.73*AL59)</f>
        <v>0</v>
      </c>
      <c r="AM56" s="890">
        <v>0</v>
      </c>
      <c r="AN56" s="889">
        <v>0</v>
      </c>
      <c r="AO56" s="891">
        <f>SQRT(AP56^2+AQ56^2)*1000/(1.73*AO59)</f>
        <v>0</v>
      </c>
      <c r="AP56" s="890">
        <v>0</v>
      </c>
      <c r="AQ56" s="889">
        <v>0</v>
      </c>
      <c r="BN56" s="878"/>
      <c r="BO56" s="878"/>
      <c r="BP56" s="879">
        <v>0</v>
      </c>
      <c r="BR56" s="878"/>
      <c r="BS56" s="878"/>
    </row>
    <row r="57" spans="1:78" ht="17.399999999999999" thickBot="1">
      <c r="A57" s="1524"/>
      <c r="B57" s="1525"/>
      <c r="C57" s="1529"/>
      <c r="D57" s="1533"/>
      <c r="E57" s="1534"/>
      <c r="F57" s="1537" t="s">
        <v>112</v>
      </c>
      <c r="G57" s="1630"/>
      <c r="H57" s="734">
        <f>SQRT(I57^2+J57^2)*1000/(1.73*H60)</f>
        <v>79.722757509627542</v>
      </c>
      <c r="I57" s="735">
        <f>I82+I80</f>
        <v>1.2677455</v>
      </c>
      <c r="J57" s="736">
        <f>J82+J80</f>
        <v>0.7</v>
      </c>
      <c r="K57" s="734">
        <f>SQRT(L57^2+M57^2)*1000/(1.73*K60)</f>
        <v>80.24555137928165</v>
      </c>
      <c r="L57" s="735">
        <f>L82+L80</f>
        <v>1.2831458999999998</v>
      </c>
      <c r="M57" s="736">
        <f>M82+M80</f>
        <v>0.69159999999999999</v>
      </c>
      <c r="N57" s="734">
        <f>SQRT(O57^2+P57^2)*1000/(1.73*N60)</f>
        <v>81.998884219996526</v>
      </c>
      <c r="O57" s="735">
        <f>O82+O80</f>
        <v>1.3159461999999997</v>
      </c>
      <c r="P57" s="736">
        <f>P82+P80</f>
        <v>0.69779999999999998</v>
      </c>
      <c r="Q57" s="734">
        <f>SQRT(R57^2+S57^2)*1000/(1.73*Q60)</f>
        <v>66.643216342337396</v>
      </c>
      <c r="R57" s="735">
        <f>R82+R80</f>
        <v>1.1275465</v>
      </c>
      <c r="S57" s="736">
        <f>S82+S80</f>
        <v>0.44059999999999999</v>
      </c>
      <c r="T57" s="734">
        <f>SQRT(U57^2+V57^2)*1000/(1.73*T60)</f>
        <v>68.169378145538658</v>
      </c>
      <c r="U57" s="735">
        <f>U82+U80</f>
        <v>1.1623467000000001</v>
      </c>
      <c r="V57" s="736">
        <f>V82+V80</f>
        <v>0.42699999999999994</v>
      </c>
      <c r="W57" s="734">
        <f>SQRT(X57^2+Y57^2)*1000/(1.73*W60)</f>
        <v>66.588834407512067</v>
      </c>
      <c r="X57" s="735">
        <f>X82+X80</f>
        <v>1.1359469</v>
      </c>
      <c r="Y57" s="736">
        <f>Y82+Y80</f>
        <v>0.41560000000000008</v>
      </c>
      <c r="Z57" s="734">
        <f>SQRT(AA57^2+AB57^2)*1000/(1.73*Z60)</f>
        <v>65.494134284384373</v>
      </c>
      <c r="AA57" s="735">
        <f>AA82+AA80</f>
        <v>1.1167472000000001</v>
      </c>
      <c r="AB57" s="736">
        <f>AB82+AB80</f>
        <v>0.41020000000000001</v>
      </c>
      <c r="AC57" s="734">
        <f>SQRT(AD57^2+AE57^2)*1000/(1.73*AC60)</f>
        <v>65.936353973328877</v>
      </c>
      <c r="AD57" s="735">
        <f>AD82+AD80</f>
        <v>1.1229473999999999</v>
      </c>
      <c r="AE57" s="736">
        <f>AE82+AE80</f>
        <v>0.41659999999999997</v>
      </c>
      <c r="AF57" s="734">
        <f>SQRT(AG57^2+AH57^2)*1000/(1.73*AF60)</f>
        <v>67.324422782209993</v>
      </c>
      <c r="AG57" s="735">
        <f>AG82+AG80</f>
        <v>1.1499477000000002</v>
      </c>
      <c r="AH57" s="736">
        <f>AH82+AH80</f>
        <v>0.41620000000000001</v>
      </c>
      <c r="AI57" s="734">
        <f>SQRT(AJ57^2+AK57^2)*1000/(1.73*AI60)</f>
        <v>66.047751159270518</v>
      </c>
      <c r="AJ57" s="735">
        <f>AJ82+AJ80</f>
        <v>1.1295478999999999</v>
      </c>
      <c r="AK57" s="736">
        <f>AK82+AK80</f>
        <v>0.40440000000000009</v>
      </c>
      <c r="AL57" s="734">
        <f>SQRT(AM57^2+AN57^2)*1000/(1.73*AL60)</f>
        <v>63.979882373622267</v>
      </c>
      <c r="AM57" s="735">
        <f>AM82+AM80</f>
        <v>1.0887481999999999</v>
      </c>
      <c r="AN57" s="736">
        <f>AN82+AN80</f>
        <v>0.40659999999999996</v>
      </c>
      <c r="AO57" s="734">
        <f>SQRT(AP57^2+AQ57^2)*1000/(1.73*AO60)</f>
        <v>61.833123801173393</v>
      </c>
      <c r="AP57" s="735">
        <f>AP82+AP80</f>
        <v>1.0489484000000002</v>
      </c>
      <c r="AQ57" s="736">
        <f>AQ82+AQ80</f>
        <v>0.40159999999999996</v>
      </c>
      <c r="AR57" s="733"/>
      <c r="AS57" s="733"/>
      <c r="BN57" s="878"/>
      <c r="BO57" s="878"/>
      <c r="BP57" s="879">
        <v>0</v>
      </c>
      <c r="BR57" s="878"/>
      <c r="BS57" s="878"/>
    </row>
    <row r="58" spans="1:78" ht="17.399999999999999" thickBot="1">
      <c r="A58" s="1524"/>
      <c r="B58" s="1525"/>
      <c r="C58" s="1529"/>
      <c r="D58" s="1539" t="s">
        <v>21</v>
      </c>
      <c r="E58" s="1540"/>
      <c r="F58" s="1540"/>
      <c r="G58" s="1541"/>
      <c r="H58" s="1628">
        <v>7</v>
      </c>
      <c r="I58" s="1543"/>
      <c r="J58" s="1544"/>
      <c r="K58" s="1628">
        <v>7</v>
      </c>
      <c r="L58" s="1543"/>
      <c r="M58" s="1544"/>
      <c r="N58" s="1628">
        <v>7</v>
      </c>
      <c r="O58" s="1543"/>
      <c r="P58" s="1544"/>
      <c r="Q58" s="1628">
        <v>7</v>
      </c>
      <c r="R58" s="1543"/>
      <c r="S58" s="1544"/>
      <c r="T58" s="1628">
        <v>7</v>
      </c>
      <c r="U58" s="1543"/>
      <c r="V58" s="1544"/>
      <c r="W58" s="1628">
        <v>7</v>
      </c>
      <c r="X58" s="1543"/>
      <c r="Y58" s="1544"/>
      <c r="Z58" s="1628">
        <v>7</v>
      </c>
      <c r="AA58" s="1543"/>
      <c r="AB58" s="1544"/>
      <c r="AC58" s="1628">
        <v>7</v>
      </c>
      <c r="AD58" s="1543"/>
      <c r="AE58" s="1544"/>
      <c r="AF58" s="1628">
        <v>7</v>
      </c>
      <c r="AG58" s="1543"/>
      <c r="AH58" s="1544"/>
      <c r="AI58" s="1628">
        <v>7</v>
      </c>
      <c r="AJ58" s="1543"/>
      <c r="AK58" s="1544"/>
      <c r="AL58" s="1628">
        <v>7</v>
      </c>
      <c r="AM58" s="1543"/>
      <c r="AN58" s="1544"/>
      <c r="AO58" s="1628">
        <v>7</v>
      </c>
      <c r="AP58" s="1543"/>
      <c r="AQ58" s="1544"/>
      <c r="AR58" s="710"/>
      <c r="AS58" s="710"/>
      <c r="BN58" s="878"/>
      <c r="BO58" s="878"/>
      <c r="BP58" s="879">
        <v>0</v>
      </c>
      <c r="BR58" s="878"/>
      <c r="BS58" s="878"/>
    </row>
    <row r="59" spans="1:78" ht="16.8">
      <c r="A59" s="1524"/>
      <c r="B59" s="1525"/>
      <c r="C59" s="1529"/>
      <c r="D59" s="1554" t="s">
        <v>22</v>
      </c>
      <c r="E59" s="1523"/>
      <c r="F59" s="1535" t="s">
        <v>216</v>
      </c>
      <c r="G59" s="1629"/>
      <c r="H59" s="1545">
        <v>115</v>
      </c>
      <c r="I59" s="1546"/>
      <c r="J59" s="1547"/>
      <c r="K59" s="1545">
        <v>115</v>
      </c>
      <c r="L59" s="1546"/>
      <c r="M59" s="1547"/>
      <c r="N59" s="1545">
        <v>115</v>
      </c>
      <c r="O59" s="1546"/>
      <c r="P59" s="1547"/>
      <c r="Q59" s="1545">
        <v>115</v>
      </c>
      <c r="R59" s="1546"/>
      <c r="S59" s="1547"/>
      <c r="T59" s="1545">
        <v>116</v>
      </c>
      <c r="U59" s="1546"/>
      <c r="V59" s="1547"/>
      <c r="W59" s="1545">
        <v>116</v>
      </c>
      <c r="X59" s="1546"/>
      <c r="Y59" s="1547"/>
      <c r="Z59" s="1545">
        <v>115</v>
      </c>
      <c r="AA59" s="1546"/>
      <c r="AB59" s="1547"/>
      <c r="AC59" s="1545">
        <v>115</v>
      </c>
      <c r="AD59" s="1546"/>
      <c r="AE59" s="1547"/>
      <c r="AF59" s="1545">
        <v>115</v>
      </c>
      <c r="AG59" s="1546"/>
      <c r="AH59" s="1547"/>
      <c r="AI59" s="1545">
        <v>115</v>
      </c>
      <c r="AJ59" s="1546"/>
      <c r="AK59" s="1547"/>
      <c r="AL59" s="1545">
        <v>115</v>
      </c>
      <c r="AM59" s="1546"/>
      <c r="AN59" s="1547"/>
      <c r="AO59" s="1545">
        <v>115</v>
      </c>
      <c r="AP59" s="1546"/>
      <c r="AQ59" s="1547"/>
      <c r="AR59" s="710"/>
      <c r="AS59" s="710"/>
      <c r="BN59" s="878"/>
      <c r="BO59" s="878"/>
      <c r="BP59" s="879">
        <v>0</v>
      </c>
      <c r="BR59" s="878"/>
      <c r="BS59" s="878"/>
    </row>
    <row r="60" spans="1:78" ht="17.399999999999999" thickBot="1">
      <c r="A60" s="1524"/>
      <c r="B60" s="1525"/>
      <c r="C60" s="1529"/>
      <c r="D60" s="1526"/>
      <c r="E60" s="1527"/>
      <c r="F60" s="1537" t="s">
        <v>112</v>
      </c>
      <c r="G60" s="1630"/>
      <c r="H60" s="1548">
        <v>10.5</v>
      </c>
      <c r="I60" s="1549"/>
      <c r="J60" s="1550"/>
      <c r="K60" s="1548">
        <v>10.5</v>
      </c>
      <c r="L60" s="1549"/>
      <c r="M60" s="1550"/>
      <c r="N60" s="1548">
        <v>10.5</v>
      </c>
      <c r="O60" s="1549"/>
      <c r="P60" s="1550"/>
      <c r="Q60" s="1548">
        <v>10.5</v>
      </c>
      <c r="R60" s="1549"/>
      <c r="S60" s="1550"/>
      <c r="T60" s="1548">
        <v>10.5</v>
      </c>
      <c r="U60" s="1549"/>
      <c r="V60" s="1550"/>
      <c r="W60" s="1548">
        <v>10.5</v>
      </c>
      <c r="X60" s="1549"/>
      <c r="Y60" s="1550"/>
      <c r="Z60" s="1548">
        <v>10.5</v>
      </c>
      <c r="AA60" s="1549"/>
      <c r="AB60" s="1550"/>
      <c r="AC60" s="1548">
        <v>10.5</v>
      </c>
      <c r="AD60" s="1549"/>
      <c r="AE60" s="1550"/>
      <c r="AF60" s="1548">
        <v>10.5</v>
      </c>
      <c r="AG60" s="1549"/>
      <c r="AH60" s="1550"/>
      <c r="AI60" s="1548">
        <v>10.5</v>
      </c>
      <c r="AJ60" s="1549"/>
      <c r="AK60" s="1550"/>
      <c r="AL60" s="1548">
        <v>10.5</v>
      </c>
      <c r="AM60" s="1549"/>
      <c r="AN60" s="1550"/>
      <c r="AO60" s="1548">
        <v>10.5</v>
      </c>
      <c r="AP60" s="1549"/>
      <c r="AQ60" s="1550"/>
      <c r="AR60" s="710"/>
      <c r="AS60" s="710"/>
      <c r="AX60" s="878"/>
      <c r="AY60" s="878"/>
      <c r="AZ60" s="879">
        <v>0</v>
      </c>
      <c r="BB60" s="878"/>
      <c r="BC60" s="878"/>
      <c r="BN60" s="878"/>
      <c r="BO60" s="878"/>
      <c r="BP60" s="879">
        <v>0</v>
      </c>
      <c r="BR60" s="878"/>
      <c r="BS60" s="878"/>
    </row>
    <row r="61" spans="1:78" ht="17.399999999999999" thickBot="1">
      <c r="A61" s="1526"/>
      <c r="B61" s="1527"/>
      <c r="C61" s="1530"/>
      <c r="D61" s="1539" t="s">
        <v>23</v>
      </c>
      <c r="E61" s="1540"/>
      <c r="F61" s="1540"/>
      <c r="G61" s="1541"/>
      <c r="H61" s="1551" t="s">
        <v>185</v>
      </c>
      <c r="I61" s="1552"/>
      <c r="J61" s="1553"/>
      <c r="K61" s="1551" t="s">
        <v>185</v>
      </c>
      <c r="L61" s="1552"/>
      <c r="M61" s="1553"/>
      <c r="N61" s="1551" t="s">
        <v>185</v>
      </c>
      <c r="O61" s="1552"/>
      <c r="P61" s="1553"/>
      <c r="Q61" s="1551" t="s">
        <v>185</v>
      </c>
      <c r="R61" s="1552"/>
      <c r="S61" s="1553"/>
      <c r="T61" s="1551" t="s">
        <v>185</v>
      </c>
      <c r="U61" s="1552"/>
      <c r="V61" s="1553"/>
      <c r="W61" s="1551" t="s">
        <v>185</v>
      </c>
      <c r="X61" s="1552"/>
      <c r="Y61" s="1553"/>
      <c r="Z61" s="1551" t="s">
        <v>185</v>
      </c>
      <c r="AA61" s="1552"/>
      <c r="AB61" s="1553"/>
      <c r="AC61" s="1551" t="s">
        <v>185</v>
      </c>
      <c r="AD61" s="1552"/>
      <c r="AE61" s="1553"/>
      <c r="AF61" s="1551" t="s">
        <v>185</v>
      </c>
      <c r="AG61" s="1552"/>
      <c r="AH61" s="1553"/>
      <c r="AI61" s="1551" t="s">
        <v>185</v>
      </c>
      <c r="AJ61" s="1552"/>
      <c r="AK61" s="1553"/>
      <c r="AL61" s="1551" t="s">
        <v>185</v>
      </c>
      <c r="AM61" s="1552"/>
      <c r="AN61" s="1553"/>
      <c r="AO61" s="1542" t="s">
        <v>185</v>
      </c>
      <c r="AP61" s="1543"/>
      <c r="AQ61" s="1544"/>
      <c r="AR61" s="710"/>
      <c r="AS61" s="710"/>
      <c r="AX61" s="878"/>
      <c r="AY61" s="878"/>
      <c r="AZ61" s="879">
        <v>0</v>
      </c>
      <c r="BB61" s="878"/>
      <c r="BC61" s="878"/>
      <c r="BN61" s="878"/>
      <c r="BO61" s="878"/>
      <c r="BP61" s="879">
        <v>0</v>
      </c>
      <c r="BR61" s="878"/>
      <c r="BS61" s="878"/>
    </row>
    <row r="62" spans="1:78" ht="16.8">
      <c r="A62" s="1522" t="s">
        <v>186</v>
      </c>
      <c r="B62" s="1523"/>
      <c r="C62" s="1528">
        <v>25</v>
      </c>
      <c r="D62" s="1531" t="s">
        <v>18</v>
      </c>
      <c r="E62" s="1532"/>
      <c r="F62" s="1535" t="s">
        <v>216</v>
      </c>
      <c r="G62" s="1536"/>
      <c r="H62" s="891">
        <f>SQRT(I62^2+J62^2)*1000/(1.73*H65)</f>
        <v>0</v>
      </c>
      <c r="I62" s="890">
        <v>0</v>
      </c>
      <c r="J62" s="889">
        <v>0</v>
      </c>
      <c r="K62" s="891">
        <f>SQRT(L62^2+M62^2)*1000/(1.73*K65)</f>
        <v>0</v>
      </c>
      <c r="L62" s="890">
        <v>0</v>
      </c>
      <c r="M62" s="889">
        <v>0</v>
      </c>
      <c r="N62" s="891">
        <f>SQRT(O62^2+P62^2)*1000/(1.73*N65)</f>
        <v>0</v>
      </c>
      <c r="O62" s="890">
        <v>0</v>
      </c>
      <c r="P62" s="889">
        <v>0</v>
      </c>
      <c r="Q62" s="891">
        <f>SQRT(R62^2+S62^2)*1000/(1.73*Q65)</f>
        <v>0</v>
      </c>
      <c r="R62" s="890">
        <v>0</v>
      </c>
      <c r="S62" s="889">
        <v>0</v>
      </c>
      <c r="T62" s="891">
        <f>SQRT(U62^2+V62^2)*1000/(1.73*T65)</f>
        <v>0</v>
      </c>
      <c r="U62" s="890">
        <v>0</v>
      </c>
      <c r="V62" s="889">
        <v>0</v>
      </c>
      <c r="W62" s="891">
        <f>SQRT(X62^2+Y62^2)*1000/(1.73*W65)</f>
        <v>0</v>
      </c>
      <c r="X62" s="890">
        <v>0</v>
      </c>
      <c r="Y62" s="889">
        <v>0</v>
      </c>
      <c r="Z62" s="891">
        <f>SQRT(AA62^2+AB62^2)*1000/(1.73*Z65)</f>
        <v>0</v>
      </c>
      <c r="AA62" s="890">
        <v>0</v>
      </c>
      <c r="AB62" s="889">
        <v>0</v>
      </c>
      <c r="AC62" s="891">
        <f>SQRT(AD62^2+AE62^2)*1000/(1.73*AC65)</f>
        <v>0</v>
      </c>
      <c r="AD62" s="890">
        <v>0</v>
      </c>
      <c r="AE62" s="889">
        <v>0</v>
      </c>
      <c r="AF62" s="891">
        <f>SQRT(AG62^2+AH62^2)*1000/(1.73*AF65)</f>
        <v>0</v>
      </c>
      <c r="AG62" s="890">
        <v>0</v>
      </c>
      <c r="AH62" s="889">
        <v>0</v>
      </c>
      <c r="AI62" s="891">
        <f>SQRT(AJ62^2+AK62^2)*1000/(1.73*AI65)</f>
        <v>0</v>
      </c>
      <c r="AJ62" s="890">
        <v>0</v>
      </c>
      <c r="AK62" s="889">
        <v>0</v>
      </c>
      <c r="AL62" s="891">
        <f>SQRT(AM62^2+AN62^2)*1000/(1.73*AL65)</f>
        <v>0</v>
      </c>
      <c r="AM62" s="890">
        <v>0</v>
      </c>
      <c r="AN62" s="889">
        <v>0</v>
      </c>
      <c r="AO62" s="891">
        <f>SQRT(AP62^2+AQ62^2)*1000/(1.73*AO65)</f>
        <v>0</v>
      </c>
      <c r="AP62" s="890">
        <v>0</v>
      </c>
      <c r="AQ62" s="889">
        <v>0</v>
      </c>
      <c r="AR62" s="733"/>
      <c r="AS62" s="733"/>
      <c r="AX62" s="878"/>
      <c r="AY62" s="878"/>
      <c r="AZ62" s="879">
        <v>0</v>
      </c>
      <c r="BB62" s="878"/>
      <c r="BC62" s="878"/>
    </row>
    <row r="63" spans="1:78" ht="17.399999999999999" thickBot="1">
      <c r="A63" s="1524"/>
      <c r="B63" s="1525"/>
      <c r="C63" s="1529"/>
      <c r="D63" s="1533"/>
      <c r="E63" s="1534"/>
      <c r="F63" s="1537" t="s">
        <v>112</v>
      </c>
      <c r="G63" s="1538"/>
      <c r="H63" s="734">
        <f>SQRT(I63^2+J63^2)*1000/(1.73*H66)</f>
        <v>104.47774220125639</v>
      </c>
      <c r="I63" s="735">
        <f>I83+I81</f>
        <v>1.83241747</v>
      </c>
      <c r="J63" s="736">
        <f>J83+J81</f>
        <v>0.49399999999999999</v>
      </c>
      <c r="K63" s="734">
        <f>SQRT(L63^2+M63^2)*1000/(1.73*K66)</f>
        <v>105.05998819286789</v>
      </c>
      <c r="L63" s="735">
        <f>L83+L81</f>
        <v>1.8596174799999998</v>
      </c>
      <c r="M63" s="736">
        <f>M83+M81</f>
        <v>0.42880000000000001</v>
      </c>
      <c r="N63" s="734">
        <f>SQRT(O63^2+P63^2)*1000/(1.73*N66)</f>
        <v>110.69968140290497</v>
      </c>
      <c r="O63" s="735">
        <f>O83+O81</f>
        <v>1.9456174899999998</v>
      </c>
      <c r="P63" s="736">
        <f>P83+P81</f>
        <v>0.42600000000000005</v>
      </c>
      <c r="Q63" s="734">
        <f>SQRT(R63^2+S63^2)*1000/(1.73*Q66)</f>
        <v>107.74031740864774</v>
      </c>
      <c r="R63" s="735">
        <f>R83+R81</f>
        <v>1.9048174999999998</v>
      </c>
      <c r="S63" s="736">
        <f>S83+S81</f>
        <v>0.35959999999999992</v>
      </c>
      <c r="T63" s="734">
        <f>SQRT(U63^2+V63^2)*1000/(1.73*T66)</f>
        <v>108.06600624316945</v>
      </c>
      <c r="U63" s="735">
        <f>U83+U81</f>
        <v>1.9132175100000002</v>
      </c>
      <c r="V63" s="736">
        <f>V83+V81</f>
        <v>0.34639999999999999</v>
      </c>
      <c r="W63" s="734">
        <f>SQRT(X63^2+Y63^2)*1000/(1.73*W66)</f>
        <v>108.40277739532941</v>
      </c>
      <c r="X63" s="735">
        <f>X83+X81</f>
        <v>1.9176175199999999</v>
      </c>
      <c r="Y63" s="736">
        <f>Y83+Y81</f>
        <v>0.35599999999999998</v>
      </c>
      <c r="Z63" s="734">
        <f>SQRT(AA63^2+AB63^2)*1000/(1.73*Z66)</f>
        <v>109.83996155624611</v>
      </c>
      <c r="AA63" s="735">
        <f>AA83+AA81</f>
        <v>1.94361753</v>
      </c>
      <c r="AB63" s="736">
        <f>AB83+AB81</f>
        <v>0.35760000000000003</v>
      </c>
      <c r="AC63" s="734">
        <f>SQRT(AD63^2+AE63^2)*1000/(1.73*AC66)</f>
        <v>105.33389664321619</v>
      </c>
      <c r="AD63" s="735">
        <f>AD83+AD81</f>
        <v>1.8624175400000003</v>
      </c>
      <c r="AE63" s="736">
        <f>AE83+AE81</f>
        <v>0.3508</v>
      </c>
      <c r="AF63" s="734">
        <f>SQRT(AG63^2+AH63^2)*1000/(1.73*AF66)</f>
        <v>103.19358951596617</v>
      </c>
      <c r="AG63" s="735">
        <f>AG83+AG81</f>
        <v>1.8232175500000001</v>
      </c>
      <c r="AH63" s="736">
        <f>AH83+AH81</f>
        <v>0.3508</v>
      </c>
      <c r="AI63" s="734">
        <f>SQRT(AJ63^2+AK63^2)*1000/(1.73*AI66)</f>
        <v>101.55399666994813</v>
      </c>
      <c r="AJ63" s="735">
        <f>AJ83+AJ81</f>
        <v>1.7968175499999999</v>
      </c>
      <c r="AK63" s="736">
        <f>AK83+AK81</f>
        <v>0.33160000000000001</v>
      </c>
      <c r="AL63" s="734">
        <f>SQRT(AM63^2+AN63^2)*1000/(1.73*AL66)</f>
        <v>103.48605979816374</v>
      </c>
      <c r="AM63" s="735">
        <f>AM83+AM81</f>
        <v>1.8300175600000002</v>
      </c>
      <c r="AN63" s="736">
        <f>AN83+AN81</f>
        <v>0.34320000000000006</v>
      </c>
      <c r="AO63" s="734">
        <f>SQRT(AP63^2+AQ63^2)*1000/(1.73*AO66)</f>
        <v>102.95221224918811</v>
      </c>
      <c r="AP63" s="735">
        <f>AP83+AP81</f>
        <v>1.8200175699999999</v>
      </c>
      <c r="AQ63" s="736">
        <f>AQ83+AQ81</f>
        <v>0.34439999999999998</v>
      </c>
      <c r="AR63" s="733"/>
      <c r="AS63" s="733"/>
      <c r="AX63" s="878"/>
      <c r="AY63" s="878"/>
      <c r="AZ63" s="879">
        <v>0</v>
      </c>
      <c r="BB63" s="878"/>
      <c r="BC63" s="878"/>
    </row>
    <row r="64" spans="1:78" ht="17.399999999999999" thickBot="1">
      <c r="A64" s="1524"/>
      <c r="B64" s="1525"/>
      <c r="C64" s="1529"/>
      <c r="D64" s="1539" t="s">
        <v>21</v>
      </c>
      <c r="E64" s="1540"/>
      <c r="F64" s="1540"/>
      <c r="G64" s="1541"/>
      <c r="H64" s="1628">
        <v>7</v>
      </c>
      <c r="I64" s="1543"/>
      <c r="J64" s="1544"/>
      <c r="K64" s="1628">
        <v>7</v>
      </c>
      <c r="L64" s="1543"/>
      <c r="M64" s="1544"/>
      <c r="N64" s="1628">
        <v>7</v>
      </c>
      <c r="O64" s="1543"/>
      <c r="P64" s="1544"/>
      <c r="Q64" s="1628">
        <v>7</v>
      </c>
      <c r="R64" s="1543"/>
      <c r="S64" s="1544"/>
      <c r="T64" s="1628">
        <v>7</v>
      </c>
      <c r="U64" s="1543"/>
      <c r="V64" s="1544"/>
      <c r="W64" s="1628">
        <v>7</v>
      </c>
      <c r="X64" s="1543"/>
      <c r="Y64" s="1544"/>
      <c r="Z64" s="1628">
        <v>7</v>
      </c>
      <c r="AA64" s="1543"/>
      <c r="AB64" s="1544"/>
      <c r="AC64" s="1628">
        <v>7</v>
      </c>
      <c r="AD64" s="1543"/>
      <c r="AE64" s="1544"/>
      <c r="AF64" s="1628">
        <v>7</v>
      </c>
      <c r="AG64" s="1543"/>
      <c r="AH64" s="1544"/>
      <c r="AI64" s="1628">
        <v>7</v>
      </c>
      <c r="AJ64" s="1543"/>
      <c r="AK64" s="1544"/>
      <c r="AL64" s="1628">
        <v>7</v>
      </c>
      <c r="AM64" s="1543"/>
      <c r="AN64" s="1544"/>
      <c r="AO64" s="1628">
        <v>7</v>
      </c>
      <c r="AP64" s="1543"/>
      <c r="AQ64" s="1544"/>
      <c r="AR64" s="710"/>
      <c r="AS64" s="710"/>
      <c r="AX64" s="878"/>
      <c r="AY64" s="878"/>
      <c r="AZ64" s="879">
        <v>0</v>
      </c>
      <c r="BB64" s="878"/>
      <c r="BC64" s="878"/>
    </row>
    <row r="65" spans="1:55" ht="16.8">
      <c r="A65" s="1524"/>
      <c r="B65" s="1525"/>
      <c r="C65" s="1529"/>
      <c r="D65" s="1554" t="s">
        <v>22</v>
      </c>
      <c r="E65" s="1523"/>
      <c r="F65" s="1535" t="s">
        <v>216</v>
      </c>
      <c r="G65" s="1629"/>
      <c r="H65" s="1545">
        <v>117</v>
      </c>
      <c r="I65" s="1546"/>
      <c r="J65" s="1547"/>
      <c r="K65" s="1545">
        <v>117</v>
      </c>
      <c r="L65" s="1546"/>
      <c r="M65" s="1547"/>
      <c r="N65" s="1545">
        <v>117</v>
      </c>
      <c r="O65" s="1546"/>
      <c r="P65" s="1547"/>
      <c r="Q65" s="1545">
        <v>116</v>
      </c>
      <c r="R65" s="1546"/>
      <c r="S65" s="1547"/>
      <c r="T65" s="1545">
        <v>117</v>
      </c>
      <c r="U65" s="1546"/>
      <c r="V65" s="1547"/>
      <c r="W65" s="1545">
        <v>117</v>
      </c>
      <c r="X65" s="1546"/>
      <c r="Y65" s="1547"/>
      <c r="Z65" s="1545">
        <v>117</v>
      </c>
      <c r="AA65" s="1546"/>
      <c r="AB65" s="1547"/>
      <c r="AC65" s="1545">
        <v>117</v>
      </c>
      <c r="AD65" s="1546"/>
      <c r="AE65" s="1547"/>
      <c r="AF65" s="1545">
        <v>117</v>
      </c>
      <c r="AG65" s="1546"/>
      <c r="AH65" s="1547"/>
      <c r="AI65" s="1545">
        <v>117</v>
      </c>
      <c r="AJ65" s="1546"/>
      <c r="AK65" s="1547"/>
      <c r="AL65" s="1545">
        <v>117</v>
      </c>
      <c r="AM65" s="1546"/>
      <c r="AN65" s="1547"/>
      <c r="AO65" s="1545">
        <v>117</v>
      </c>
      <c r="AP65" s="1546"/>
      <c r="AQ65" s="1547"/>
      <c r="AR65" s="710"/>
      <c r="AS65" s="710"/>
      <c r="AX65" s="878"/>
      <c r="AY65" s="878"/>
      <c r="AZ65" s="879">
        <v>0</v>
      </c>
      <c r="BB65" s="878"/>
      <c r="BC65" s="878"/>
    </row>
    <row r="66" spans="1:55" ht="17.399999999999999" thickBot="1">
      <c r="A66" s="1524"/>
      <c r="B66" s="1525"/>
      <c r="C66" s="1529"/>
      <c r="D66" s="1526"/>
      <c r="E66" s="1527"/>
      <c r="F66" s="1537" t="s">
        <v>112</v>
      </c>
      <c r="G66" s="1630"/>
      <c r="H66" s="1548">
        <v>10.5</v>
      </c>
      <c r="I66" s="1549"/>
      <c r="J66" s="1550"/>
      <c r="K66" s="1548">
        <v>10.5</v>
      </c>
      <c r="L66" s="1549"/>
      <c r="M66" s="1550"/>
      <c r="N66" s="1548">
        <v>10.4</v>
      </c>
      <c r="O66" s="1549"/>
      <c r="P66" s="1550"/>
      <c r="Q66" s="1548">
        <v>10.4</v>
      </c>
      <c r="R66" s="1549"/>
      <c r="S66" s="1550"/>
      <c r="T66" s="1548">
        <v>10.4</v>
      </c>
      <c r="U66" s="1549"/>
      <c r="V66" s="1550"/>
      <c r="W66" s="1548">
        <v>10.4</v>
      </c>
      <c r="X66" s="1549"/>
      <c r="Y66" s="1550"/>
      <c r="Z66" s="1548">
        <v>10.4</v>
      </c>
      <c r="AA66" s="1549"/>
      <c r="AB66" s="1550"/>
      <c r="AC66" s="1548">
        <v>10.4</v>
      </c>
      <c r="AD66" s="1549"/>
      <c r="AE66" s="1550"/>
      <c r="AF66" s="1548">
        <v>10.4</v>
      </c>
      <c r="AG66" s="1549"/>
      <c r="AH66" s="1550"/>
      <c r="AI66" s="1548">
        <v>10.4</v>
      </c>
      <c r="AJ66" s="1549"/>
      <c r="AK66" s="1550"/>
      <c r="AL66" s="1548">
        <v>10.4</v>
      </c>
      <c r="AM66" s="1549"/>
      <c r="AN66" s="1550"/>
      <c r="AO66" s="1548">
        <v>10.4</v>
      </c>
      <c r="AP66" s="1549"/>
      <c r="AQ66" s="1550"/>
      <c r="AR66" s="710"/>
      <c r="AS66" s="710"/>
      <c r="AX66" s="878"/>
      <c r="AY66" s="878"/>
      <c r="AZ66" s="879">
        <v>0</v>
      </c>
      <c r="BB66" s="878"/>
      <c r="BC66" s="878"/>
    </row>
    <row r="67" spans="1:55" ht="17.399999999999999" thickBot="1">
      <c r="A67" s="1524"/>
      <c r="B67" s="1525"/>
      <c r="C67" s="1529"/>
      <c r="D67" s="1539" t="s">
        <v>23</v>
      </c>
      <c r="E67" s="1540"/>
      <c r="F67" s="1540"/>
      <c r="G67" s="1541"/>
      <c r="H67" s="1551" t="s">
        <v>185</v>
      </c>
      <c r="I67" s="1552"/>
      <c r="J67" s="1553"/>
      <c r="K67" s="1551" t="s">
        <v>185</v>
      </c>
      <c r="L67" s="1552"/>
      <c r="M67" s="1553"/>
      <c r="N67" s="1551" t="s">
        <v>185</v>
      </c>
      <c r="O67" s="1552"/>
      <c r="P67" s="1553"/>
      <c r="Q67" s="1551" t="s">
        <v>185</v>
      </c>
      <c r="R67" s="1552"/>
      <c r="S67" s="1553"/>
      <c r="T67" s="1551" t="s">
        <v>185</v>
      </c>
      <c r="U67" s="1552"/>
      <c r="V67" s="1553"/>
      <c r="W67" s="1551" t="s">
        <v>185</v>
      </c>
      <c r="X67" s="1552"/>
      <c r="Y67" s="1553"/>
      <c r="Z67" s="1551" t="s">
        <v>185</v>
      </c>
      <c r="AA67" s="1552"/>
      <c r="AB67" s="1553"/>
      <c r="AC67" s="1551" t="s">
        <v>185</v>
      </c>
      <c r="AD67" s="1552"/>
      <c r="AE67" s="1553"/>
      <c r="AF67" s="1551" t="s">
        <v>185</v>
      </c>
      <c r="AG67" s="1552"/>
      <c r="AH67" s="1553"/>
      <c r="AI67" s="1551" t="s">
        <v>185</v>
      </c>
      <c r="AJ67" s="1552"/>
      <c r="AK67" s="1553"/>
      <c r="AL67" s="1551" t="s">
        <v>185</v>
      </c>
      <c r="AM67" s="1552"/>
      <c r="AN67" s="1553"/>
      <c r="AO67" s="1551" t="s">
        <v>185</v>
      </c>
      <c r="AP67" s="1552"/>
      <c r="AQ67" s="1553"/>
      <c r="AR67" s="710"/>
      <c r="AS67" s="710"/>
      <c r="AX67" s="878"/>
      <c r="AY67" s="878"/>
      <c r="AZ67" s="879">
        <v>0</v>
      </c>
      <c r="BB67" s="878"/>
      <c r="BC67" s="878"/>
    </row>
    <row r="68" spans="1:55" ht="16.8">
      <c r="A68" s="1554" t="s">
        <v>187</v>
      </c>
      <c r="B68" s="1571"/>
      <c r="C68" s="1523"/>
      <c r="D68" s="1573"/>
      <c r="E68" s="1574"/>
      <c r="F68" s="1535" t="s">
        <v>216</v>
      </c>
      <c r="G68" s="1629"/>
      <c r="H68" s="891">
        <f t="shared" ref="H68:AQ68" si="5">H56+H62</f>
        <v>0</v>
      </c>
      <c r="I68" s="890">
        <f t="shared" si="5"/>
        <v>0</v>
      </c>
      <c r="J68" s="889">
        <f t="shared" si="5"/>
        <v>0</v>
      </c>
      <c r="K68" s="891">
        <f t="shared" si="5"/>
        <v>0</v>
      </c>
      <c r="L68" s="890">
        <f t="shared" si="5"/>
        <v>0</v>
      </c>
      <c r="M68" s="889">
        <f t="shared" si="5"/>
        <v>0</v>
      </c>
      <c r="N68" s="891">
        <f t="shared" si="5"/>
        <v>0</v>
      </c>
      <c r="O68" s="890">
        <f t="shared" si="5"/>
        <v>0</v>
      </c>
      <c r="P68" s="889">
        <f t="shared" si="5"/>
        <v>0</v>
      </c>
      <c r="Q68" s="891">
        <f t="shared" si="5"/>
        <v>0</v>
      </c>
      <c r="R68" s="890">
        <f t="shared" si="5"/>
        <v>0</v>
      </c>
      <c r="S68" s="889">
        <f t="shared" si="5"/>
        <v>0</v>
      </c>
      <c r="T68" s="891">
        <f t="shared" si="5"/>
        <v>0</v>
      </c>
      <c r="U68" s="890">
        <f t="shared" si="5"/>
        <v>0</v>
      </c>
      <c r="V68" s="889">
        <f t="shared" si="5"/>
        <v>0</v>
      </c>
      <c r="W68" s="891">
        <f t="shared" si="5"/>
        <v>0</v>
      </c>
      <c r="X68" s="890">
        <f t="shared" si="5"/>
        <v>0</v>
      </c>
      <c r="Y68" s="889">
        <f t="shared" si="5"/>
        <v>0</v>
      </c>
      <c r="Z68" s="891">
        <f t="shared" si="5"/>
        <v>0</v>
      </c>
      <c r="AA68" s="890">
        <f t="shared" si="5"/>
        <v>0</v>
      </c>
      <c r="AB68" s="889">
        <f t="shared" si="5"/>
        <v>0</v>
      </c>
      <c r="AC68" s="891">
        <f t="shared" si="5"/>
        <v>0</v>
      </c>
      <c r="AD68" s="890">
        <f t="shared" si="5"/>
        <v>0</v>
      </c>
      <c r="AE68" s="889">
        <f t="shared" si="5"/>
        <v>0</v>
      </c>
      <c r="AF68" s="891">
        <f t="shared" si="5"/>
        <v>0</v>
      </c>
      <c r="AG68" s="890">
        <f t="shared" si="5"/>
        <v>0</v>
      </c>
      <c r="AH68" s="889">
        <f t="shared" si="5"/>
        <v>0</v>
      </c>
      <c r="AI68" s="891">
        <f t="shared" si="5"/>
        <v>0</v>
      </c>
      <c r="AJ68" s="890">
        <f t="shared" si="5"/>
        <v>0</v>
      </c>
      <c r="AK68" s="889">
        <f t="shared" si="5"/>
        <v>0</v>
      </c>
      <c r="AL68" s="891">
        <f t="shared" si="5"/>
        <v>0</v>
      </c>
      <c r="AM68" s="890">
        <f t="shared" si="5"/>
        <v>0</v>
      </c>
      <c r="AN68" s="889">
        <f t="shared" si="5"/>
        <v>0</v>
      </c>
      <c r="AO68" s="891">
        <f t="shared" si="5"/>
        <v>0</v>
      </c>
      <c r="AP68" s="890">
        <f t="shared" si="5"/>
        <v>0</v>
      </c>
      <c r="AQ68" s="889">
        <f t="shared" si="5"/>
        <v>0</v>
      </c>
      <c r="AR68" s="710"/>
      <c r="AS68" s="710"/>
    </row>
    <row r="69" spans="1:55" ht="17.399999999999999" thickBot="1">
      <c r="A69" s="1526"/>
      <c r="B69" s="1572"/>
      <c r="C69" s="1527"/>
      <c r="D69" s="1575"/>
      <c r="E69" s="1576"/>
      <c r="F69" s="1537" t="s">
        <v>112</v>
      </c>
      <c r="G69" s="1630"/>
      <c r="H69" s="734">
        <f t="shared" ref="H69:AQ69" si="6">H57+H63</f>
        <v>184.20049971088395</v>
      </c>
      <c r="I69" s="735">
        <f t="shared" si="6"/>
        <v>3.10016297</v>
      </c>
      <c r="J69" s="736">
        <f t="shared" si="6"/>
        <v>1.194</v>
      </c>
      <c r="K69" s="734">
        <f t="shared" si="6"/>
        <v>185.30553957214954</v>
      </c>
      <c r="L69" s="735">
        <f t="shared" si="6"/>
        <v>3.1427633799999999</v>
      </c>
      <c r="M69" s="736">
        <f t="shared" si="6"/>
        <v>1.1204000000000001</v>
      </c>
      <c r="N69" s="734">
        <f t="shared" si="6"/>
        <v>192.6985656229015</v>
      </c>
      <c r="O69" s="735">
        <f t="shared" si="6"/>
        <v>3.2615636899999996</v>
      </c>
      <c r="P69" s="736">
        <f t="shared" si="6"/>
        <v>1.1238000000000001</v>
      </c>
      <c r="Q69" s="734">
        <f t="shared" si="6"/>
        <v>174.38353375098512</v>
      </c>
      <c r="R69" s="735">
        <f t="shared" si="6"/>
        <v>3.0323639999999998</v>
      </c>
      <c r="S69" s="736">
        <f t="shared" si="6"/>
        <v>0.80019999999999991</v>
      </c>
      <c r="T69" s="734">
        <f t="shared" si="6"/>
        <v>176.2353843887081</v>
      </c>
      <c r="U69" s="735">
        <f t="shared" si="6"/>
        <v>3.0755642100000005</v>
      </c>
      <c r="V69" s="736">
        <f t="shared" si="6"/>
        <v>0.77339999999999987</v>
      </c>
      <c r="W69" s="734">
        <f t="shared" si="6"/>
        <v>174.99161180284148</v>
      </c>
      <c r="X69" s="735">
        <f t="shared" si="6"/>
        <v>3.0535644199999998</v>
      </c>
      <c r="Y69" s="736">
        <f t="shared" si="6"/>
        <v>0.77160000000000006</v>
      </c>
      <c r="Z69" s="734">
        <f t="shared" si="6"/>
        <v>175.33409584063048</v>
      </c>
      <c r="AA69" s="735">
        <f t="shared" si="6"/>
        <v>3.0603647299999999</v>
      </c>
      <c r="AB69" s="736">
        <f t="shared" si="6"/>
        <v>0.76780000000000004</v>
      </c>
      <c r="AC69" s="734">
        <f t="shared" si="6"/>
        <v>171.27025061654507</v>
      </c>
      <c r="AD69" s="735">
        <f t="shared" si="6"/>
        <v>2.9853649400000002</v>
      </c>
      <c r="AE69" s="736">
        <f t="shared" si="6"/>
        <v>0.76739999999999997</v>
      </c>
      <c r="AF69" s="734">
        <f t="shared" si="6"/>
        <v>170.51801229817616</v>
      </c>
      <c r="AG69" s="735">
        <f t="shared" si="6"/>
        <v>2.9731652500000001</v>
      </c>
      <c r="AH69" s="736">
        <f t="shared" si="6"/>
        <v>0.76700000000000002</v>
      </c>
      <c r="AI69" s="734">
        <f t="shared" si="6"/>
        <v>167.60174782921865</v>
      </c>
      <c r="AJ69" s="735">
        <f t="shared" si="6"/>
        <v>2.9263654499999996</v>
      </c>
      <c r="AK69" s="736">
        <f t="shared" si="6"/>
        <v>0.7360000000000001</v>
      </c>
      <c r="AL69" s="734">
        <f t="shared" si="6"/>
        <v>167.465942171786</v>
      </c>
      <c r="AM69" s="735">
        <f t="shared" si="6"/>
        <v>2.9187657600000003</v>
      </c>
      <c r="AN69" s="736">
        <f t="shared" si="6"/>
        <v>0.74980000000000002</v>
      </c>
      <c r="AO69" s="734">
        <f t="shared" si="6"/>
        <v>164.78533605036151</v>
      </c>
      <c r="AP69" s="735">
        <f t="shared" si="6"/>
        <v>2.8689659700000001</v>
      </c>
      <c r="AQ69" s="736">
        <f t="shared" si="6"/>
        <v>0.746</v>
      </c>
      <c r="AR69" s="710"/>
      <c r="AS69" s="710"/>
    </row>
    <row r="70" spans="1:55" ht="16.8">
      <c r="A70" s="744"/>
      <c r="B70" s="745"/>
      <c r="C70" s="746"/>
      <c r="D70" s="715"/>
      <c r="E70" s="1561"/>
      <c r="F70" s="1561"/>
      <c r="G70" s="748"/>
      <c r="H70" s="880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1"/>
      <c r="U70" s="711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48"/>
      <c r="AR70" s="710"/>
      <c r="AS70" s="710"/>
    </row>
    <row r="71" spans="1:55" ht="17.399999999999999" thickBot="1">
      <c r="A71" s="818"/>
      <c r="B71" s="751"/>
      <c r="C71" s="752"/>
      <c r="D71" s="819"/>
      <c r="E71" s="1562"/>
      <c r="F71" s="1562"/>
      <c r="G71" s="755"/>
      <c r="H71" s="881"/>
      <c r="I71" s="756">
        <v>1000</v>
      </c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756"/>
      <c r="Y71" s="756"/>
      <c r="Z71" s="756"/>
      <c r="AA71" s="756"/>
      <c r="AB71" s="756"/>
      <c r="AC71" s="756"/>
      <c r="AD71" s="756"/>
      <c r="AE71" s="756"/>
      <c r="AF71" s="756"/>
      <c r="AG71" s="756"/>
      <c r="AH71" s="756"/>
      <c r="AI71" s="756"/>
      <c r="AJ71" s="756"/>
      <c r="AK71" s="756"/>
      <c r="AL71" s="756"/>
      <c r="AM71" s="756"/>
      <c r="AN71" s="756"/>
      <c r="AO71" s="756"/>
      <c r="AP71" s="756"/>
      <c r="AQ71" s="755"/>
      <c r="AR71" s="710"/>
      <c r="AS71" s="710"/>
    </row>
    <row r="72" spans="1:55" ht="17.399999999999999" thickBot="1">
      <c r="A72" s="757"/>
      <c r="B72" s="758"/>
      <c r="C72" s="758"/>
      <c r="D72" s="759"/>
      <c r="E72" s="760"/>
      <c r="F72" s="759"/>
      <c r="G72" s="760"/>
      <c r="H72" s="761"/>
      <c r="I72" s="759"/>
      <c r="J72" s="759"/>
      <c r="K72" s="761"/>
      <c r="L72" s="759"/>
      <c r="M72" s="759"/>
      <c r="N72" s="761"/>
      <c r="O72" s="759"/>
      <c r="P72" s="759"/>
      <c r="Q72" s="761"/>
      <c r="R72" s="759"/>
      <c r="S72" s="759"/>
      <c r="T72" s="761"/>
      <c r="U72" s="759"/>
      <c r="V72" s="759"/>
      <c r="W72" s="761"/>
      <c r="X72" s="759"/>
      <c r="Y72" s="759"/>
      <c r="Z72" s="761"/>
      <c r="AA72" s="759"/>
      <c r="AB72" s="759"/>
      <c r="AC72" s="761"/>
      <c r="AD72" s="759"/>
      <c r="AE72" s="759"/>
      <c r="AF72" s="761"/>
      <c r="AG72" s="759"/>
      <c r="AH72" s="759"/>
      <c r="AI72" s="761"/>
      <c r="AJ72" s="759"/>
      <c r="AK72" s="759"/>
      <c r="AL72" s="761"/>
      <c r="AM72" s="759"/>
      <c r="AN72" s="759"/>
      <c r="AO72" s="761"/>
      <c r="AP72" s="759"/>
      <c r="AQ72" s="759"/>
      <c r="AR72" s="710"/>
      <c r="AS72" s="710"/>
    </row>
    <row r="73" spans="1:55" ht="16.8">
      <c r="A73" s="1563" t="s">
        <v>28</v>
      </c>
      <c r="B73" s="1564"/>
      <c r="C73" s="1564"/>
      <c r="D73" s="1555" t="s">
        <v>29</v>
      </c>
      <c r="E73" s="1556"/>
      <c r="F73" s="1556" t="s">
        <v>30</v>
      </c>
      <c r="G73" s="1557"/>
      <c r="H73" s="1565" t="s">
        <v>196</v>
      </c>
      <c r="I73" s="1566"/>
      <c r="J73" s="1567"/>
      <c r="K73" s="1565" t="s">
        <v>197</v>
      </c>
      <c r="L73" s="1566"/>
      <c r="M73" s="1567"/>
      <c r="N73" s="1565" t="s">
        <v>198</v>
      </c>
      <c r="O73" s="1566"/>
      <c r="P73" s="1567"/>
      <c r="Q73" s="1565" t="s">
        <v>199</v>
      </c>
      <c r="R73" s="1566"/>
      <c r="S73" s="1567"/>
      <c r="T73" s="1565" t="s">
        <v>200</v>
      </c>
      <c r="U73" s="1566"/>
      <c r="V73" s="1567"/>
      <c r="W73" s="1565" t="s">
        <v>201</v>
      </c>
      <c r="X73" s="1566"/>
      <c r="Y73" s="1567"/>
      <c r="Z73" s="1565" t="s">
        <v>202</v>
      </c>
      <c r="AA73" s="1566"/>
      <c r="AB73" s="1567"/>
      <c r="AC73" s="1565" t="s">
        <v>203</v>
      </c>
      <c r="AD73" s="1566"/>
      <c r="AE73" s="1567"/>
      <c r="AF73" s="1565" t="s">
        <v>204</v>
      </c>
      <c r="AG73" s="1566"/>
      <c r="AH73" s="1567"/>
      <c r="AI73" s="1565" t="s">
        <v>205</v>
      </c>
      <c r="AJ73" s="1566"/>
      <c r="AK73" s="1567"/>
      <c r="AL73" s="1565" t="s">
        <v>206</v>
      </c>
      <c r="AM73" s="1566"/>
      <c r="AN73" s="1567"/>
      <c r="AO73" s="1565" t="s">
        <v>207</v>
      </c>
      <c r="AP73" s="1566"/>
      <c r="AQ73" s="1567"/>
      <c r="AR73" s="710"/>
      <c r="AS73" s="710"/>
    </row>
    <row r="74" spans="1:55" ht="17.399999999999999" thickBot="1">
      <c r="A74" s="1580" t="s">
        <v>31</v>
      </c>
      <c r="B74" s="1581"/>
      <c r="C74" s="1581"/>
      <c r="D74" s="762" t="s">
        <v>32</v>
      </c>
      <c r="E74" s="763" t="s">
        <v>33</v>
      </c>
      <c r="F74" s="764" t="s">
        <v>32</v>
      </c>
      <c r="G74" s="765" t="s">
        <v>33</v>
      </c>
      <c r="H74" s="1568"/>
      <c r="I74" s="1569"/>
      <c r="J74" s="1570"/>
      <c r="K74" s="1577"/>
      <c r="L74" s="1578"/>
      <c r="M74" s="1579"/>
      <c r="N74" s="1577"/>
      <c r="O74" s="1578"/>
      <c r="P74" s="1579"/>
      <c r="Q74" s="1577"/>
      <c r="R74" s="1578"/>
      <c r="S74" s="1579"/>
      <c r="T74" s="1577"/>
      <c r="U74" s="1578"/>
      <c r="V74" s="1579"/>
      <c r="W74" s="1577"/>
      <c r="X74" s="1578"/>
      <c r="Y74" s="1579"/>
      <c r="Z74" s="1577"/>
      <c r="AA74" s="1578"/>
      <c r="AB74" s="1579"/>
      <c r="AC74" s="1577"/>
      <c r="AD74" s="1578"/>
      <c r="AE74" s="1579"/>
      <c r="AF74" s="1577"/>
      <c r="AG74" s="1578"/>
      <c r="AH74" s="1579"/>
      <c r="AI74" s="1577"/>
      <c r="AJ74" s="1578"/>
      <c r="AK74" s="1579"/>
      <c r="AL74" s="1577"/>
      <c r="AM74" s="1578"/>
      <c r="AN74" s="1579"/>
      <c r="AO74" s="1577"/>
      <c r="AP74" s="1578"/>
      <c r="AQ74" s="1579"/>
      <c r="AR74" s="710"/>
      <c r="AS74" s="710"/>
    </row>
    <row r="75" spans="1:55" ht="16.8">
      <c r="A75" s="816" t="s">
        <v>192</v>
      </c>
      <c r="B75" s="767" t="s">
        <v>215</v>
      </c>
      <c r="C75" s="768"/>
      <c r="D75" s="769"/>
      <c r="E75" s="770"/>
      <c r="F75" s="771"/>
      <c r="G75" s="772"/>
      <c r="H75" s="773">
        <f>SQRT(I75^2+J75^2)*1000/(1.73*$H$11)</f>
        <v>44.207378549851136</v>
      </c>
      <c r="I75" s="774">
        <v>0.76200000000000001</v>
      </c>
      <c r="J75" s="775">
        <v>0.22800000000000001</v>
      </c>
      <c r="K75" s="773">
        <f>SQRT(L75^2+M75^2)*1000/(1.73*$H$11)</f>
        <v>46.316601303435384</v>
      </c>
      <c r="L75" s="774">
        <v>0.79979999999999996</v>
      </c>
      <c r="M75" s="775">
        <v>0.23400000000000001</v>
      </c>
      <c r="N75" s="773">
        <f>SQRT(O75^2+P75^2)*1000/(1.73*$H$11)</f>
        <v>48.177939608744971</v>
      </c>
      <c r="O75" s="774">
        <v>0.83099999999999996</v>
      </c>
      <c r="P75" s="775">
        <v>0.24659999999999999</v>
      </c>
      <c r="Q75" s="773">
        <f>SQRT(R75^2+S75^2)*1000/(1.73*$H$11)</f>
        <v>50.956700646043188</v>
      </c>
      <c r="R75" s="774">
        <v>0.87779999999999991</v>
      </c>
      <c r="S75" s="775">
        <v>0.2646</v>
      </c>
      <c r="T75" s="773">
        <f>SQRT(U75^2+V75^2)*1000/(1.73*$H$11)</f>
        <v>53.691916886472434</v>
      </c>
      <c r="U75" s="774">
        <v>0.92700000000000005</v>
      </c>
      <c r="V75" s="775">
        <v>0.27179999999999999</v>
      </c>
      <c r="W75" s="773">
        <f>SQRT(X75^2+Y75^2)*1000/(1.73*$H$11)</f>
        <v>52.436672863668001</v>
      </c>
      <c r="X75" s="774">
        <v>0.90539999999999998</v>
      </c>
      <c r="Y75" s="775">
        <v>0.26520000000000005</v>
      </c>
      <c r="Z75" s="773">
        <f>SQRT(AA75^2+AB75^2)*1000/(1.73*$H$11)</f>
        <v>51.328194531451523</v>
      </c>
      <c r="AA75" s="774">
        <v>0.8862000000000001</v>
      </c>
      <c r="AB75" s="775">
        <v>0.25980000000000003</v>
      </c>
      <c r="AC75" s="773">
        <f>SQRT(AD75^2+AE75^2)*1000/(1.73*$H$11)</f>
        <v>51.819437858066642</v>
      </c>
      <c r="AD75" s="774">
        <v>0.89400000000000002</v>
      </c>
      <c r="AE75" s="775">
        <v>0.2646</v>
      </c>
      <c r="AF75" s="773">
        <f>SQRT(AG75^2+AH75^2)*1000/(1.73*$H$11)</f>
        <v>53.278559156900407</v>
      </c>
      <c r="AG75" s="774">
        <v>0.92100000000000004</v>
      </c>
      <c r="AH75" s="775">
        <v>0.26579999999999998</v>
      </c>
      <c r="AI75" s="773">
        <f>SQRT(AJ75^2+AK75^2)*1000/(1.73*$H$11)</f>
        <v>52.032494367184441</v>
      </c>
      <c r="AJ75" s="774">
        <v>0.90059999999999996</v>
      </c>
      <c r="AK75" s="775">
        <v>0.25560000000000005</v>
      </c>
      <c r="AL75" s="773">
        <f>SQRT(AM75^2+AN75^2)*1000/(1.73*$H$11)</f>
        <v>49.864335055701581</v>
      </c>
      <c r="AM75" s="774">
        <v>0.85980000000000001</v>
      </c>
      <c r="AN75" s="775">
        <v>0.25619999999999998</v>
      </c>
      <c r="AO75" s="773">
        <f>SQRT(AP75^2+AQ75^2)*1000/(1.73*$H$11)</f>
        <v>47.555357304936287</v>
      </c>
      <c r="AP75" s="774">
        <v>0.81840000000000013</v>
      </c>
      <c r="AQ75" s="775">
        <v>0.24959999999999999</v>
      </c>
      <c r="AR75" s="710"/>
      <c r="AS75" s="710"/>
    </row>
    <row r="76" spans="1:55" ht="16.8">
      <c r="A76" s="776" t="s">
        <v>214</v>
      </c>
      <c r="B76" s="777" t="s">
        <v>213</v>
      </c>
      <c r="C76" s="778"/>
      <c r="D76" s="779"/>
      <c r="E76" s="780"/>
      <c r="F76" s="781"/>
      <c r="G76" s="782"/>
      <c r="H76" s="783">
        <f>SQRT(I76^2+J76^2)*1000/(1.73*$H$11)</f>
        <v>37.479501700316447</v>
      </c>
      <c r="I76" s="784">
        <v>0.48160000000000003</v>
      </c>
      <c r="J76" s="785">
        <v>0.47199999999999998</v>
      </c>
      <c r="K76" s="783">
        <f>SQRT(L76^2+M76^2)*1000/(1.73*$H$11)</f>
        <v>36.031374178839123</v>
      </c>
      <c r="L76" s="784">
        <v>0.4592</v>
      </c>
      <c r="M76" s="785">
        <v>0.45760000000000001</v>
      </c>
      <c r="N76" s="783">
        <f>SQRT(O76^2+P76^2)*1000/(1.73*$H$11)</f>
        <v>35.844659345988653</v>
      </c>
      <c r="O76" s="784">
        <v>0.46079999999999999</v>
      </c>
      <c r="P76" s="785">
        <v>0.45119999999999999</v>
      </c>
      <c r="Q76" s="783">
        <f>SQRT(R76^2+S76^2)*1000/(1.73*$H$11)</f>
        <v>15.903274673202608</v>
      </c>
      <c r="R76" s="784">
        <v>0.22559999999999999</v>
      </c>
      <c r="S76" s="785">
        <v>0.17599999999999999</v>
      </c>
      <c r="T76" s="783">
        <f>SQRT(U76^2+V76^2)*1000/(1.73*$H$11)</f>
        <v>14.567168894746311</v>
      </c>
      <c r="U76" s="784">
        <v>0.2112</v>
      </c>
      <c r="V76" s="785">
        <v>0.15519999999999998</v>
      </c>
      <c r="W76" s="783">
        <f>SQRT(X76^2+Y76^2)*1000/(1.73*$H$11)</f>
        <v>14.194323004629203</v>
      </c>
      <c r="X76" s="784">
        <v>0.2064</v>
      </c>
      <c r="Y76" s="785">
        <v>0.15040000000000001</v>
      </c>
      <c r="Z76" s="783">
        <f>SQRT(AA76^2+AB76^2)*1000/(1.73*$H$11)</f>
        <v>14.194323004629203</v>
      </c>
      <c r="AA76" s="784">
        <v>0.2064</v>
      </c>
      <c r="AB76" s="785">
        <v>0.15040000000000001</v>
      </c>
      <c r="AC76" s="783">
        <f>SQRT(AD76^2+AE76^2)*1000/(1.73*$H$11)</f>
        <v>14.17536749805152</v>
      </c>
      <c r="AD76" s="784">
        <v>0.20480000000000001</v>
      </c>
      <c r="AE76" s="785">
        <v>0.152</v>
      </c>
      <c r="AF76" s="783">
        <f>SQRT(AG76^2+AH76^2)*1000/(1.73*$H$11)</f>
        <v>14.122548710435085</v>
      </c>
      <c r="AG76" s="784">
        <v>0.20480000000000001</v>
      </c>
      <c r="AH76" s="785">
        <v>0.15040000000000001</v>
      </c>
      <c r="AI76" s="783">
        <f>SQRT(AJ76^2+AK76^2)*1000/(1.73*$H$11)</f>
        <v>14.070093708911573</v>
      </c>
      <c r="AJ76" s="784">
        <v>0.20480000000000001</v>
      </c>
      <c r="AK76" s="785">
        <v>0.14880000000000002</v>
      </c>
      <c r="AL76" s="783">
        <f>SQRT(AM76^2+AN76^2)*1000/(1.73*$H$11)</f>
        <v>14.122548710435082</v>
      </c>
      <c r="AM76" s="784">
        <v>0.20480000000000001</v>
      </c>
      <c r="AN76" s="785">
        <v>0.15039999999999998</v>
      </c>
      <c r="AO76" s="783">
        <f>SQRT(AP76^2+AQ76^2)*1000/(1.73*$H$11)</f>
        <v>14.246875699112055</v>
      </c>
      <c r="AP76" s="784">
        <v>0.2064</v>
      </c>
      <c r="AQ76" s="785">
        <v>0.152</v>
      </c>
      <c r="AR76" s="710"/>
      <c r="AS76" s="710"/>
    </row>
    <row r="77" spans="1:55" ht="16.8">
      <c r="A77" s="776" t="s">
        <v>87</v>
      </c>
      <c r="B77" s="777" t="s">
        <v>212</v>
      </c>
      <c r="C77" s="778"/>
      <c r="D77" s="779"/>
      <c r="E77" s="780"/>
      <c r="F77" s="781"/>
      <c r="G77" s="782"/>
      <c r="H77" s="783">
        <f>SQRT(I77^2+J77^2)*1000/(1.73*$H$17)</f>
        <v>24.405472878841667</v>
      </c>
      <c r="I77" s="784">
        <v>0.37079999999999996</v>
      </c>
      <c r="J77" s="785">
        <v>0.23519999999999999</v>
      </c>
      <c r="K77" s="783">
        <f>SQRT(L77^2+M77^2)*1000/(1.73*$H$17)</f>
        <v>19.627308540989986</v>
      </c>
      <c r="L77" s="784">
        <v>0.31439999999999996</v>
      </c>
      <c r="M77" s="785">
        <v>0.1608</v>
      </c>
      <c r="N77" s="783">
        <f>SQRT(O77^2+P77^2)*1000/(1.73*$H$17)</f>
        <v>18.657093015606087</v>
      </c>
      <c r="O77" s="784">
        <v>0.30599999999999999</v>
      </c>
      <c r="P77" s="785">
        <v>0.13800000000000001</v>
      </c>
      <c r="Q77" s="783">
        <f>SQRT(R77^2+S77^2)*1000/(1.73*$H$17)</f>
        <v>13.881327135488842</v>
      </c>
      <c r="R77" s="784">
        <v>0.2412</v>
      </c>
      <c r="S77" s="785">
        <v>6.4799999999999996E-2</v>
      </c>
      <c r="T77" s="783">
        <f>SQRT(U77^2+V77^2)*1000/(1.73*$H$17)</f>
        <v>13.220345892468149</v>
      </c>
      <c r="U77" s="784">
        <v>0.22919999999999999</v>
      </c>
      <c r="V77" s="785">
        <v>6.359999999999999E-2</v>
      </c>
      <c r="W77" s="783">
        <f>SQRT(X77^2+Y77^2)*1000/(1.73*$H$17)</f>
        <v>13.985406620507161</v>
      </c>
      <c r="X77" s="784">
        <v>0.24</v>
      </c>
      <c r="Y77" s="785">
        <v>7.5600000000000001E-2</v>
      </c>
      <c r="Z77" s="783">
        <f>SQRT(AA77^2+AB77^2)*1000/(1.73*$H$17)</f>
        <v>14.348234923459158</v>
      </c>
      <c r="AA77" s="784">
        <v>0.24719999999999998</v>
      </c>
      <c r="AB77" s="785">
        <v>7.4400000000000008E-2</v>
      </c>
      <c r="AC77" s="783">
        <f>SQRT(AD77^2+AE77^2)*1000/(1.73*$H$17)</f>
        <v>14.686824174382291</v>
      </c>
      <c r="AD77" s="784">
        <v>0.25319999999999998</v>
      </c>
      <c r="AE77" s="785">
        <v>7.5600000000000001E-2</v>
      </c>
      <c r="AF77" s="783">
        <f>SQRT(AG77^2+AH77^2)*1000/(1.73*$H$17)</f>
        <v>14.578446308548601</v>
      </c>
      <c r="AG77" s="784">
        <v>0.25080000000000002</v>
      </c>
      <c r="AH77" s="785">
        <v>7.6799999999999993E-2</v>
      </c>
      <c r="AI77" s="783">
        <f>SQRT(AJ77^2+AK77^2)*1000/(1.73*$H$17)</f>
        <v>14.44741211221821</v>
      </c>
      <c r="AJ77" s="784">
        <v>0.25319999999999998</v>
      </c>
      <c r="AK77" s="785">
        <v>5.8799999999999998E-2</v>
      </c>
      <c r="AL77" s="783">
        <f>SQRT(AM77^2+AN77^2)*1000/(1.73*$H$17)</f>
        <v>15.582547554640978</v>
      </c>
      <c r="AM77" s="784">
        <v>0.27360000000000001</v>
      </c>
      <c r="AN77" s="785">
        <v>6.1200000000000004E-2</v>
      </c>
      <c r="AO77" s="783">
        <f>SQRT(AP77^2+AQ77^2)*1000/(1.73*$H$17)</f>
        <v>16.183031780773746</v>
      </c>
      <c r="AP77" s="784">
        <v>0.28439999999999999</v>
      </c>
      <c r="AQ77" s="785">
        <v>6.2399999999999997E-2</v>
      </c>
      <c r="AR77" s="710"/>
      <c r="AS77" s="710"/>
    </row>
    <row r="78" spans="1:55" ht="16.8">
      <c r="A78" s="776" t="s">
        <v>211</v>
      </c>
      <c r="B78" s="777" t="s">
        <v>210</v>
      </c>
      <c r="C78" s="778"/>
      <c r="D78" s="779"/>
      <c r="E78" s="780"/>
      <c r="F78" s="781"/>
      <c r="G78" s="782"/>
      <c r="H78" s="783">
        <f>SQRT(I78^2+J78^2)*1000/(1.73*$H$17)</f>
        <v>77.972248868300255</v>
      </c>
      <c r="I78" s="784">
        <v>1.3852</v>
      </c>
      <c r="J78" s="785">
        <v>0.222</v>
      </c>
      <c r="K78" s="783">
        <f>SQRT(L78^2+M78^2)*1000/(1.73*$H$17)</f>
        <v>82.641449453240284</v>
      </c>
      <c r="L78" s="784">
        <v>1.4687999999999999</v>
      </c>
      <c r="M78" s="785">
        <v>0.23119999999999999</v>
      </c>
      <c r="N78" s="783">
        <f>SQRT(O78^2+P78^2)*1000/(1.73*$H$17)</f>
        <v>87.895828150330203</v>
      </c>
      <c r="O78" s="784">
        <v>1.5615999999999999</v>
      </c>
      <c r="P78" s="785">
        <v>0.24960000000000002</v>
      </c>
      <c r="Q78" s="783">
        <f>SQRT(R78^2+S78^2)*1000/(1.73*$H$17)</f>
        <v>89.360624311154638</v>
      </c>
      <c r="R78" s="784">
        <v>1.5871999999999997</v>
      </c>
      <c r="S78" s="785">
        <v>0.25639999999999996</v>
      </c>
      <c r="T78" s="783">
        <f>SQRT(U78^2+V78^2)*1000/(1.73*$H$17)</f>
        <v>90.188301833868621</v>
      </c>
      <c r="U78" s="784">
        <v>1.6044</v>
      </c>
      <c r="V78" s="785">
        <v>0.24280000000000002</v>
      </c>
      <c r="W78" s="783">
        <f>SQRT(X78^2+Y78^2)*1000/(1.73*$H$17)</f>
        <v>89.90460754225731</v>
      </c>
      <c r="X78" s="784">
        <v>1.5995999999999999</v>
      </c>
      <c r="Y78" s="785">
        <v>0.24039999999999997</v>
      </c>
      <c r="Z78" s="783">
        <f>SQRT(AA78^2+AB78^2)*1000/(1.73*$H$17)</f>
        <v>90.873100920750204</v>
      </c>
      <c r="AA78" s="784">
        <v>1.6168</v>
      </c>
      <c r="AB78" s="785">
        <v>0.2432</v>
      </c>
      <c r="AC78" s="783">
        <f>SQRT(AD78^2+AE78^2)*1000/(1.73*$H$17)</f>
        <v>85.913361578311594</v>
      </c>
      <c r="AD78" s="784">
        <v>1.528</v>
      </c>
      <c r="AE78" s="785">
        <v>0.2336</v>
      </c>
      <c r="AF78" s="783">
        <f>SQRT(AG78^2+AH78^2)*1000/(1.73*$H$17)</f>
        <v>83.983366810983938</v>
      </c>
      <c r="AG78" s="784">
        <v>1.4927999999999999</v>
      </c>
      <c r="AH78" s="785">
        <v>0.23400000000000001</v>
      </c>
      <c r="AI78" s="783">
        <f>SQRT(AJ78^2+AK78^2)*1000/(1.73*$H$17)</f>
        <v>82.391838357887636</v>
      </c>
      <c r="AJ78" s="784">
        <v>1.464</v>
      </c>
      <c r="AK78" s="785">
        <v>0.23280000000000001</v>
      </c>
      <c r="AL78" s="783">
        <f>SQRT(AM78^2+AN78^2)*1000/(1.73*$H$17)</f>
        <v>83.147093889883422</v>
      </c>
      <c r="AM78" s="784">
        <v>1.4768000000000001</v>
      </c>
      <c r="AN78" s="785">
        <v>0.23880000000000001</v>
      </c>
      <c r="AO78" s="783">
        <f>SQRT(AP78^2+AQ78^2)*1000/(1.73*$H$17)</f>
        <v>82.020495963712037</v>
      </c>
      <c r="AP78" s="784">
        <v>1.456</v>
      </c>
      <c r="AQ78" s="785">
        <v>0.24039999999999997</v>
      </c>
      <c r="AR78" s="710"/>
      <c r="AS78" s="710"/>
    </row>
    <row r="79" spans="1:55" ht="17.399999999999999" thickBot="1">
      <c r="A79" s="789" t="s">
        <v>209</v>
      </c>
      <c r="B79" s="790" t="s">
        <v>208</v>
      </c>
      <c r="C79" s="791"/>
      <c r="D79" s="792"/>
      <c r="E79" s="793"/>
      <c r="F79" s="794"/>
      <c r="G79" s="795"/>
      <c r="H79" s="813">
        <f>SQRT(I79^2+J79^2)*1000/(1.73*$H$17)</f>
        <v>4.6532593870879957</v>
      </c>
      <c r="I79" s="814">
        <v>7.5199999999999989E-2</v>
      </c>
      <c r="J79" s="815">
        <v>3.6799999999999999E-2</v>
      </c>
      <c r="K79" s="813">
        <f>SQRT(L79^2+M79^2)*1000/(1.73*$H$17)</f>
        <v>4.6532593870879957</v>
      </c>
      <c r="L79" s="814">
        <v>7.5199999999999989E-2</v>
      </c>
      <c r="M79" s="815">
        <v>3.6799999999999999E-2</v>
      </c>
      <c r="N79" s="813">
        <f>SQRT(O79^2+P79^2)*1000/(1.73*$H$17)</f>
        <v>4.7723994184077325</v>
      </c>
      <c r="O79" s="814">
        <v>7.6799999999999993E-2</v>
      </c>
      <c r="P79" s="815">
        <v>3.8400000000000004E-2</v>
      </c>
      <c r="Q79" s="813">
        <f>SQRT(R79^2+S79^2)*1000/(1.73*$H$17)</f>
        <v>4.6930279420040053</v>
      </c>
      <c r="R79" s="814">
        <v>7.5199999999999989E-2</v>
      </c>
      <c r="S79" s="815">
        <v>3.8399999999999997E-2</v>
      </c>
      <c r="T79" s="813">
        <f>SQRT(U79^2+V79^2)*1000/(1.73*$H$17)</f>
        <v>4.8918710678435096</v>
      </c>
      <c r="U79" s="814">
        <v>7.8400000000000011E-2</v>
      </c>
      <c r="V79" s="815">
        <v>0.04</v>
      </c>
      <c r="W79" s="813">
        <f>SQRT(X79^2+Y79^2)*1000/(1.73*$H$17)</f>
        <v>4.8128267239608027</v>
      </c>
      <c r="X79" s="814">
        <v>7.6799999999999993E-2</v>
      </c>
      <c r="Y79" s="815">
        <v>0.04</v>
      </c>
      <c r="Z79" s="813">
        <f>SQRT(AA79^2+AB79^2)*1000/(1.73*$H$17)</f>
        <v>4.8918710678435096</v>
      </c>
      <c r="AA79" s="814">
        <v>7.8400000000000011E-2</v>
      </c>
      <c r="AB79" s="815">
        <v>0.04</v>
      </c>
      <c r="AC79" s="813">
        <f>SQRT(AD79^2+AE79^2)*1000/(1.73*$H$17)</f>
        <v>5.0116506193349473</v>
      </c>
      <c r="AD79" s="814">
        <v>0.08</v>
      </c>
      <c r="AE79" s="815">
        <v>4.1599999999999998E-2</v>
      </c>
      <c r="AF79" s="813">
        <f>SQRT(AG79^2+AH79^2)*1000/(1.73*$H$17)</f>
        <v>4.8918710678435096</v>
      </c>
      <c r="AG79" s="814">
        <v>7.8400000000000011E-2</v>
      </c>
      <c r="AH79" s="815">
        <v>0.04</v>
      </c>
      <c r="AI79" s="813">
        <f>SQRT(AJ79^2+AK79^2)*1000/(1.73*$H$17)</f>
        <v>4.8918710678435096</v>
      </c>
      <c r="AJ79" s="814">
        <v>7.8400000000000011E-2</v>
      </c>
      <c r="AK79" s="815">
        <v>0.04</v>
      </c>
      <c r="AL79" s="813">
        <f>SQRT(AM79^2+AN79^2)*1000/(1.73*$H$17)</f>
        <v>4.9752248041616243</v>
      </c>
      <c r="AM79" s="814">
        <v>7.8400000000000011E-2</v>
      </c>
      <c r="AN79" s="815">
        <v>4.3200000000000002E-2</v>
      </c>
      <c r="AO79" s="813">
        <f>SQRT(AP79^2+AQ79^2)*1000/(1.73*$H$17)</f>
        <v>4.9329224538403427</v>
      </c>
      <c r="AP79" s="814">
        <v>7.8400000000000011E-2</v>
      </c>
      <c r="AQ79" s="815">
        <v>4.1599999999999998E-2</v>
      </c>
      <c r="AR79" s="710"/>
      <c r="AS79" s="710"/>
    </row>
    <row r="80" spans="1:55" ht="16.8">
      <c r="A80" s="796"/>
      <c r="B80" s="797" t="s">
        <v>90</v>
      </c>
      <c r="C80" s="798"/>
      <c r="D80" s="799"/>
      <c r="E80" s="800"/>
      <c r="F80" s="801"/>
      <c r="G80" s="802"/>
      <c r="H80" s="773">
        <f>SQRT(I80^2+J80^2)*1000/(1.73*0.4)</f>
        <v>34.892341040462426</v>
      </c>
      <c r="I80" s="774">
        <v>2.41455E-2</v>
      </c>
      <c r="J80" s="775"/>
      <c r="K80" s="773">
        <f>SQRT(L80^2+M80^2)*1000/(1.73*0.4)</f>
        <v>34.892919075144505</v>
      </c>
      <c r="L80" s="774">
        <v>2.4145900000000001E-2</v>
      </c>
      <c r="M80" s="775"/>
      <c r="N80" s="773">
        <f>SQRT(O80^2+P80^2)*1000/(1.73*0.4)</f>
        <v>34.893352601156067</v>
      </c>
      <c r="O80" s="774">
        <v>2.41462E-2</v>
      </c>
      <c r="P80" s="775"/>
      <c r="Q80" s="773">
        <f>SQRT(R80^2+S80^2)*1000/(1.73*0.4)</f>
        <v>34.89378612716763</v>
      </c>
      <c r="R80" s="774">
        <v>2.4146500000000001E-2</v>
      </c>
      <c r="S80" s="775"/>
      <c r="T80" s="773">
        <f>SQRT(U80^2+V80^2)*1000/(1.73*0.4)</f>
        <v>34.894075144508669</v>
      </c>
      <c r="U80" s="774">
        <v>2.41467E-2</v>
      </c>
      <c r="V80" s="775"/>
      <c r="W80" s="773">
        <f>SQRT(X80^2+Y80^2)*1000/(1.73*0.4)</f>
        <v>34.894364161849708</v>
      </c>
      <c r="X80" s="774">
        <v>2.4146899999999999E-2</v>
      </c>
      <c r="Y80" s="775"/>
      <c r="Z80" s="773">
        <f>SQRT(AA80^2+AB80^2)*1000/(1.73*0.4)</f>
        <v>34.894797687861271</v>
      </c>
      <c r="AA80" s="774">
        <v>2.4147200000000001E-2</v>
      </c>
      <c r="AB80" s="888"/>
      <c r="AC80" s="773">
        <f>SQRT(AD80^2+AE80^2)*1000/(1.73*0.4)</f>
        <v>34.89508670520231</v>
      </c>
      <c r="AD80" s="774">
        <v>2.4147399999999999E-2</v>
      </c>
      <c r="AE80" s="775"/>
      <c r="AF80" s="773">
        <f>SQRT(AG80^2+AH80^2)*1000/(1.73*0.4)</f>
        <v>34.895520231213872</v>
      </c>
      <c r="AG80" s="774">
        <v>2.4147700000000001E-2</v>
      </c>
      <c r="AH80" s="888"/>
      <c r="AI80" s="773">
        <f>SQRT(AJ80^2+AK80^2)*1000/(1.73*0.4)</f>
        <v>34.895809248554912</v>
      </c>
      <c r="AJ80" s="774">
        <v>2.41479E-2</v>
      </c>
      <c r="AK80" s="775"/>
      <c r="AL80" s="773">
        <f>SQRT(AM80^2+AN80^2)*1000/(1.73*0.4)</f>
        <v>34.896242774566474</v>
      </c>
      <c r="AM80" s="774">
        <v>2.4148200000000002E-2</v>
      </c>
      <c r="AN80" s="775"/>
      <c r="AO80" s="773">
        <f>SQRT(AP80^2+AQ80^2)*1000/(1.73*0.4)</f>
        <v>34.896531791907506</v>
      </c>
      <c r="AP80" s="774">
        <v>2.41484E-2</v>
      </c>
      <c r="AQ80" s="775"/>
      <c r="AR80" s="710"/>
      <c r="AS80" s="710"/>
    </row>
    <row r="81" spans="1:81" ht="17.399999999999999" thickBot="1">
      <c r="A81" s="817"/>
      <c r="B81" s="807" t="s">
        <v>91</v>
      </c>
      <c r="C81" s="808"/>
      <c r="D81" s="809"/>
      <c r="E81" s="810"/>
      <c r="F81" s="811"/>
      <c r="G81" s="812"/>
      <c r="H81" s="813">
        <f>SQRT(I81^2+J81^2)*1000/(1.73*0.4)</f>
        <v>1.7593497109826588</v>
      </c>
      <c r="I81" s="814">
        <v>1.21747E-3</v>
      </c>
      <c r="J81" s="815"/>
      <c r="K81" s="813">
        <f>SQRT(L81^2+M81^2)*1000/(1.73*0.4)</f>
        <v>1.7593641618497107</v>
      </c>
      <c r="L81" s="814">
        <v>1.21748E-3</v>
      </c>
      <c r="M81" s="815"/>
      <c r="N81" s="813">
        <f>SQRT(O81^2+P81^2)*1000/(1.73*0.4)</f>
        <v>1.7593786127167628</v>
      </c>
      <c r="O81" s="814">
        <v>1.2174899999999999E-3</v>
      </c>
      <c r="P81" s="815"/>
      <c r="Q81" s="813">
        <f>SQRT(R81^2+S81^2)*1000/(1.73*0.4)</f>
        <v>1.7593930635838149</v>
      </c>
      <c r="R81" s="814">
        <v>1.2175E-3</v>
      </c>
      <c r="S81" s="815"/>
      <c r="T81" s="813">
        <f>SQRT(U81^2+V81^2)*1000/(1.73*0.4)</f>
        <v>1.759407514450867</v>
      </c>
      <c r="U81" s="814">
        <v>1.21751E-3</v>
      </c>
      <c r="V81" s="815"/>
      <c r="W81" s="813">
        <f>SQRT(X81^2+Y81^2)*1000/(1.73*0.4)</f>
        <v>1.7594219653179188</v>
      </c>
      <c r="X81" s="814">
        <v>1.2175199999999999E-3</v>
      </c>
      <c r="Y81" s="815"/>
      <c r="Z81" s="813">
        <f>SQRT(AA81^2+AB81^2)*1000/(1.73*0.4)</f>
        <v>1.7594364161849709</v>
      </c>
      <c r="AA81" s="814">
        <v>1.2175300000000001E-3</v>
      </c>
      <c r="AB81" s="887"/>
      <c r="AC81" s="813">
        <f>SQRT(AD81^2+AE81^2)*1000/(1.73*0.4)</f>
        <v>1.759450867052023</v>
      </c>
      <c r="AD81" s="814">
        <v>1.21754E-3</v>
      </c>
      <c r="AE81" s="815"/>
      <c r="AF81" s="813">
        <f>SQRT(AG81^2+AH81^2)*1000/(1.73*0.4)</f>
        <v>1.7594653179190749</v>
      </c>
      <c r="AG81" s="814">
        <v>1.21755E-3</v>
      </c>
      <c r="AH81" s="887"/>
      <c r="AI81" s="813">
        <f>SQRT(AJ81^2+AK81^2)*1000/(1.73*0.4)</f>
        <v>1.7594653179190749</v>
      </c>
      <c r="AJ81" s="814">
        <v>1.21755E-3</v>
      </c>
      <c r="AK81" s="815"/>
      <c r="AL81" s="813">
        <f>SQRT(AM81^2+AN81^2)*1000/(1.73*0.4)</f>
        <v>1.759479768786127</v>
      </c>
      <c r="AM81" s="814">
        <v>1.2175599999999999E-3</v>
      </c>
      <c r="AN81" s="815"/>
      <c r="AO81" s="813">
        <f>SQRT(AP81^2+AQ81^2)*1000/(1.73*0.4)</f>
        <v>1.7594942196531791</v>
      </c>
      <c r="AP81" s="814">
        <v>1.2175700000000001E-3</v>
      </c>
      <c r="AQ81" s="815"/>
      <c r="AR81" s="710"/>
      <c r="AS81" s="710"/>
    </row>
    <row r="82" spans="1:81" ht="16.8">
      <c r="A82" s="1582" t="s">
        <v>50</v>
      </c>
      <c r="B82" s="1583"/>
      <c r="C82" s="1583"/>
      <c r="D82" s="1583"/>
      <c r="E82" s="1583"/>
      <c r="F82" s="1583"/>
      <c r="G82" s="1584"/>
      <c r="H82" s="773">
        <f t="shared" ref="H82:AQ82" si="7">H75+H76</f>
        <v>81.686880250167576</v>
      </c>
      <c r="I82" s="774">
        <f t="shared" si="7"/>
        <v>1.2436</v>
      </c>
      <c r="J82" s="775">
        <f t="shared" si="7"/>
        <v>0.7</v>
      </c>
      <c r="K82" s="773">
        <f t="shared" si="7"/>
        <v>82.347975482274506</v>
      </c>
      <c r="L82" s="774">
        <f t="shared" si="7"/>
        <v>1.2589999999999999</v>
      </c>
      <c r="M82" s="775">
        <f t="shared" si="7"/>
        <v>0.69159999999999999</v>
      </c>
      <c r="N82" s="773">
        <f t="shared" si="7"/>
        <v>84.022598954733624</v>
      </c>
      <c r="O82" s="774">
        <f t="shared" si="7"/>
        <v>1.2917999999999998</v>
      </c>
      <c r="P82" s="775">
        <f t="shared" si="7"/>
        <v>0.69779999999999998</v>
      </c>
      <c r="Q82" s="773">
        <f t="shared" si="7"/>
        <v>66.859975319245791</v>
      </c>
      <c r="R82" s="774">
        <f t="shared" si="7"/>
        <v>1.1033999999999999</v>
      </c>
      <c r="S82" s="775">
        <f t="shared" si="7"/>
        <v>0.44059999999999999</v>
      </c>
      <c r="T82" s="773">
        <f t="shared" si="7"/>
        <v>68.259085781218744</v>
      </c>
      <c r="U82" s="774">
        <f t="shared" si="7"/>
        <v>1.1382000000000001</v>
      </c>
      <c r="V82" s="775">
        <f t="shared" si="7"/>
        <v>0.42699999999999994</v>
      </c>
      <c r="W82" s="773">
        <f t="shared" si="7"/>
        <v>66.630995868297205</v>
      </c>
      <c r="X82" s="774">
        <f t="shared" si="7"/>
        <v>1.1117999999999999</v>
      </c>
      <c r="Y82" s="775">
        <f t="shared" si="7"/>
        <v>0.41560000000000008</v>
      </c>
      <c r="Z82" s="773">
        <f t="shared" si="7"/>
        <v>65.522517536080727</v>
      </c>
      <c r="AA82" s="774">
        <f t="shared" si="7"/>
        <v>1.0926</v>
      </c>
      <c r="AB82" s="775">
        <f t="shared" si="7"/>
        <v>0.41020000000000001</v>
      </c>
      <c r="AC82" s="773">
        <f t="shared" si="7"/>
        <v>65.994805356118164</v>
      </c>
      <c r="AD82" s="774">
        <f t="shared" si="7"/>
        <v>1.0988</v>
      </c>
      <c r="AE82" s="775">
        <f t="shared" si="7"/>
        <v>0.41659999999999997</v>
      </c>
      <c r="AF82" s="773">
        <f t="shared" si="7"/>
        <v>67.401107867335497</v>
      </c>
      <c r="AG82" s="774">
        <f t="shared" si="7"/>
        <v>1.1258000000000001</v>
      </c>
      <c r="AH82" s="775">
        <f t="shared" si="7"/>
        <v>0.41620000000000001</v>
      </c>
      <c r="AI82" s="773">
        <f t="shared" si="7"/>
        <v>66.102588076096012</v>
      </c>
      <c r="AJ82" s="774">
        <f t="shared" si="7"/>
        <v>1.1053999999999999</v>
      </c>
      <c r="AK82" s="775">
        <f t="shared" si="7"/>
        <v>0.40440000000000009</v>
      </c>
      <c r="AL82" s="773">
        <f t="shared" si="7"/>
        <v>63.986883766136664</v>
      </c>
      <c r="AM82" s="774">
        <f t="shared" si="7"/>
        <v>1.0646</v>
      </c>
      <c r="AN82" s="775">
        <f t="shared" si="7"/>
        <v>0.40659999999999996</v>
      </c>
      <c r="AO82" s="773">
        <f t="shared" si="7"/>
        <v>61.80223300404834</v>
      </c>
      <c r="AP82" s="774">
        <f t="shared" si="7"/>
        <v>1.0248000000000002</v>
      </c>
      <c r="AQ82" s="775">
        <f t="shared" si="7"/>
        <v>0.40159999999999996</v>
      </c>
      <c r="AR82" s="733"/>
      <c r="AS82" s="733"/>
    </row>
    <row r="83" spans="1:81" ht="17.399999999999999" thickBot="1">
      <c r="A83" s="1585" t="s">
        <v>51</v>
      </c>
      <c r="B83" s="1586"/>
      <c r="C83" s="1586"/>
      <c r="D83" s="1586"/>
      <c r="E83" s="1586"/>
      <c r="F83" s="1586"/>
      <c r="G83" s="1587"/>
      <c r="H83" s="813">
        <f t="shared" ref="H83:AQ83" si="8">H79+H78+H77</f>
        <v>107.03098113422992</v>
      </c>
      <c r="I83" s="814">
        <f t="shared" si="8"/>
        <v>1.8311999999999999</v>
      </c>
      <c r="J83" s="815">
        <f t="shared" si="8"/>
        <v>0.49399999999999999</v>
      </c>
      <c r="K83" s="813">
        <f t="shared" si="8"/>
        <v>106.92201738131827</v>
      </c>
      <c r="L83" s="814">
        <f t="shared" si="8"/>
        <v>1.8583999999999998</v>
      </c>
      <c r="M83" s="815">
        <f t="shared" si="8"/>
        <v>0.42880000000000001</v>
      </c>
      <c r="N83" s="813">
        <f t="shared" si="8"/>
        <v>111.32532058434401</v>
      </c>
      <c r="O83" s="814">
        <f t="shared" si="8"/>
        <v>1.9443999999999999</v>
      </c>
      <c r="P83" s="815">
        <f t="shared" si="8"/>
        <v>0.42600000000000005</v>
      </c>
      <c r="Q83" s="813">
        <f t="shared" si="8"/>
        <v>107.93497938864749</v>
      </c>
      <c r="R83" s="814">
        <f t="shared" si="8"/>
        <v>1.9035999999999997</v>
      </c>
      <c r="S83" s="815">
        <f t="shared" si="8"/>
        <v>0.35959999999999992</v>
      </c>
      <c r="T83" s="813">
        <f t="shared" si="8"/>
        <v>108.30051879418028</v>
      </c>
      <c r="U83" s="814">
        <f t="shared" si="8"/>
        <v>1.9120000000000001</v>
      </c>
      <c r="V83" s="815">
        <f t="shared" si="8"/>
        <v>0.34639999999999999</v>
      </c>
      <c r="W83" s="813">
        <f t="shared" si="8"/>
        <v>108.70284088672527</v>
      </c>
      <c r="X83" s="814">
        <f t="shared" si="8"/>
        <v>1.9163999999999999</v>
      </c>
      <c r="Y83" s="815">
        <f t="shared" si="8"/>
        <v>0.35599999999999998</v>
      </c>
      <c r="Z83" s="813">
        <f t="shared" si="8"/>
        <v>110.11320691205287</v>
      </c>
      <c r="AA83" s="814">
        <f t="shared" si="8"/>
        <v>1.9424000000000001</v>
      </c>
      <c r="AB83" s="815">
        <f t="shared" si="8"/>
        <v>0.35760000000000003</v>
      </c>
      <c r="AC83" s="813">
        <f t="shared" si="8"/>
        <v>105.61183637202883</v>
      </c>
      <c r="AD83" s="814">
        <f t="shared" si="8"/>
        <v>1.8612000000000002</v>
      </c>
      <c r="AE83" s="815">
        <f t="shared" si="8"/>
        <v>0.3508</v>
      </c>
      <c r="AF83" s="813">
        <f t="shared" si="8"/>
        <v>103.45368418737606</v>
      </c>
      <c r="AG83" s="814">
        <f t="shared" si="8"/>
        <v>1.8220000000000001</v>
      </c>
      <c r="AH83" s="815">
        <f t="shared" si="8"/>
        <v>0.3508</v>
      </c>
      <c r="AI83" s="813">
        <f t="shared" si="8"/>
        <v>101.73112153794935</v>
      </c>
      <c r="AJ83" s="814">
        <f t="shared" si="8"/>
        <v>1.7955999999999999</v>
      </c>
      <c r="AK83" s="815">
        <f t="shared" si="8"/>
        <v>0.33160000000000001</v>
      </c>
      <c r="AL83" s="813">
        <f t="shared" si="8"/>
        <v>103.70486624868603</v>
      </c>
      <c r="AM83" s="814">
        <f t="shared" si="8"/>
        <v>1.8288000000000002</v>
      </c>
      <c r="AN83" s="815">
        <f t="shared" si="8"/>
        <v>0.34320000000000006</v>
      </c>
      <c r="AO83" s="813">
        <f t="shared" si="8"/>
        <v>103.13645019832613</v>
      </c>
      <c r="AP83" s="814">
        <f t="shared" si="8"/>
        <v>1.8188</v>
      </c>
      <c r="AQ83" s="815">
        <f t="shared" si="8"/>
        <v>0.34439999999999998</v>
      </c>
      <c r="AR83" s="733"/>
      <c r="AS83" s="733"/>
    </row>
    <row r="84" spans="1:81" ht="17.399999999999999" thickBot="1">
      <c r="A84" s="1588" t="s">
        <v>52</v>
      </c>
      <c r="B84" s="1589"/>
      <c r="C84" s="1589"/>
      <c r="D84" s="1589"/>
      <c r="E84" s="1589"/>
      <c r="F84" s="1589"/>
      <c r="G84" s="1589"/>
      <c r="H84" s="820">
        <f t="shared" ref="H84:AQ84" si="9">H82+H83</f>
        <v>188.71786138439751</v>
      </c>
      <c r="I84" s="821">
        <f t="shared" si="9"/>
        <v>3.0747999999999998</v>
      </c>
      <c r="J84" s="822">
        <f t="shared" si="9"/>
        <v>1.194</v>
      </c>
      <c r="K84" s="820">
        <f t="shared" si="9"/>
        <v>189.26999286359279</v>
      </c>
      <c r="L84" s="821">
        <f t="shared" si="9"/>
        <v>3.1173999999999999</v>
      </c>
      <c r="M84" s="822">
        <f t="shared" si="9"/>
        <v>1.1204000000000001</v>
      </c>
      <c r="N84" s="820">
        <f t="shared" si="9"/>
        <v>195.34791953907762</v>
      </c>
      <c r="O84" s="821">
        <f t="shared" si="9"/>
        <v>3.2361999999999997</v>
      </c>
      <c r="P84" s="822">
        <f t="shared" si="9"/>
        <v>1.1238000000000001</v>
      </c>
      <c r="Q84" s="820">
        <f t="shared" si="9"/>
        <v>174.79495470789328</v>
      </c>
      <c r="R84" s="821">
        <f t="shared" si="9"/>
        <v>3.0069999999999997</v>
      </c>
      <c r="S84" s="822">
        <f t="shared" si="9"/>
        <v>0.80019999999999991</v>
      </c>
      <c r="T84" s="820">
        <f t="shared" si="9"/>
        <v>176.55960457539902</v>
      </c>
      <c r="U84" s="821">
        <f t="shared" si="9"/>
        <v>3.0502000000000002</v>
      </c>
      <c r="V84" s="822">
        <f t="shared" si="9"/>
        <v>0.77339999999999987</v>
      </c>
      <c r="W84" s="820">
        <f t="shared" si="9"/>
        <v>175.33383675502247</v>
      </c>
      <c r="X84" s="821">
        <f t="shared" si="9"/>
        <v>3.0282</v>
      </c>
      <c r="Y84" s="822">
        <f t="shared" si="9"/>
        <v>0.77160000000000006</v>
      </c>
      <c r="Z84" s="820">
        <f t="shared" si="9"/>
        <v>175.6357244481336</v>
      </c>
      <c r="AA84" s="821">
        <f t="shared" si="9"/>
        <v>3.0350000000000001</v>
      </c>
      <c r="AB84" s="822">
        <f t="shared" si="9"/>
        <v>0.76780000000000004</v>
      </c>
      <c r="AC84" s="820">
        <f t="shared" si="9"/>
        <v>171.606641728147</v>
      </c>
      <c r="AD84" s="821">
        <f t="shared" si="9"/>
        <v>2.96</v>
      </c>
      <c r="AE84" s="822">
        <f t="shared" si="9"/>
        <v>0.76739999999999997</v>
      </c>
      <c r="AF84" s="820">
        <f t="shared" si="9"/>
        <v>170.85479205471154</v>
      </c>
      <c r="AG84" s="821">
        <f t="shared" si="9"/>
        <v>2.9478</v>
      </c>
      <c r="AH84" s="822">
        <f t="shared" si="9"/>
        <v>0.76700000000000002</v>
      </c>
      <c r="AI84" s="820">
        <f t="shared" si="9"/>
        <v>167.83370961404535</v>
      </c>
      <c r="AJ84" s="821">
        <f t="shared" si="9"/>
        <v>2.9009999999999998</v>
      </c>
      <c r="AK84" s="822">
        <f t="shared" si="9"/>
        <v>0.7360000000000001</v>
      </c>
      <c r="AL84" s="820">
        <f t="shared" si="9"/>
        <v>167.6917500148227</v>
      </c>
      <c r="AM84" s="821">
        <f t="shared" si="9"/>
        <v>2.8934000000000002</v>
      </c>
      <c r="AN84" s="822">
        <f t="shared" si="9"/>
        <v>0.74980000000000002</v>
      </c>
      <c r="AO84" s="820">
        <f t="shared" si="9"/>
        <v>164.93868320237448</v>
      </c>
      <c r="AP84" s="821">
        <f t="shared" si="9"/>
        <v>2.8436000000000003</v>
      </c>
      <c r="AQ84" s="822">
        <f t="shared" si="9"/>
        <v>0.746</v>
      </c>
      <c r="AR84" s="733"/>
      <c r="AS84" s="733"/>
    </row>
    <row r="85" spans="1:81" ht="16.8">
      <c r="A85" s="823"/>
      <c r="B85" s="711"/>
      <c r="C85" s="757"/>
      <c r="D85" s="759"/>
      <c r="E85" s="760"/>
      <c r="F85" s="759"/>
      <c r="G85" s="760"/>
      <c r="H85" s="761"/>
      <c r="I85" s="759"/>
      <c r="J85" s="759"/>
      <c r="K85" s="761"/>
      <c r="L85" s="759"/>
      <c r="M85" s="759"/>
      <c r="N85" s="761"/>
      <c r="O85" s="759"/>
      <c r="P85" s="759"/>
      <c r="Q85" s="761"/>
      <c r="R85" s="759"/>
      <c r="S85" s="759"/>
      <c r="T85" s="761"/>
      <c r="U85" s="759"/>
      <c r="V85" s="759"/>
      <c r="W85" s="761"/>
      <c r="X85" s="759"/>
      <c r="Y85" s="759"/>
      <c r="Z85" s="761"/>
      <c r="AA85" s="759"/>
      <c r="AB85" s="759"/>
      <c r="AC85" s="761"/>
      <c r="AD85" s="759"/>
      <c r="AE85" s="759"/>
      <c r="AF85" s="761"/>
      <c r="AG85" s="759"/>
      <c r="AH85" s="759"/>
      <c r="AI85" s="761"/>
      <c r="AJ85" s="759"/>
      <c r="AK85" s="759"/>
      <c r="AL85" s="761"/>
      <c r="AM85" s="759"/>
      <c r="AN85" s="759"/>
      <c r="AO85" s="761"/>
      <c r="AP85" s="759"/>
      <c r="AQ85" s="759"/>
      <c r="AR85" s="710"/>
      <c r="AS85" s="710"/>
    </row>
    <row r="86" spans="1:81" s="710" customFormat="1" ht="16.5" customHeight="1" thickBot="1">
      <c r="A86" s="824" t="s">
        <v>53</v>
      </c>
      <c r="B86" s="711"/>
      <c r="C86" s="711"/>
      <c r="D86" s="711"/>
      <c r="E86" s="711"/>
      <c r="F86" s="711"/>
      <c r="G86" s="711"/>
      <c r="H86" s="825"/>
      <c r="I86" s="826"/>
      <c r="J86" s="759"/>
      <c r="K86" s="827"/>
      <c r="L86" s="827"/>
      <c r="M86" s="827"/>
      <c r="N86" s="827"/>
      <c r="O86" s="827"/>
      <c r="P86" s="827"/>
      <c r="Q86" s="827"/>
      <c r="R86" s="827"/>
      <c r="S86" s="827"/>
      <c r="T86" s="827"/>
      <c r="U86" s="827"/>
      <c r="V86" s="827"/>
      <c r="W86" s="827"/>
      <c r="X86" s="827"/>
      <c r="Y86" s="827"/>
      <c r="Z86" s="827"/>
      <c r="AA86" s="827"/>
      <c r="AB86" s="827"/>
      <c r="AC86" s="827"/>
      <c r="AD86" s="827"/>
      <c r="AE86" s="827"/>
      <c r="AF86" s="827"/>
      <c r="AG86" s="827"/>
      <c r="AH86" s="827"/>
      <c r="AI86" s="827"/>
      <c r="AJ86" s="827"/>
      <c r="AK86" s="827"/>
      <c r="AL86" s="827"/>
      <c r="AM86" s="827"/>
      <c r="AN86" s="827"/>
      <c r="AO86" s="827"/>
      <c r="AP86" s="827"/>
      <c r="AQ86" s="827"/>
    </row>
    <row r="87" spans="1:81" s="710" customFormat="1" ht="16.5" customHeight="1">
      <c r="A87" s="1528" t="s">
        <v>20</v>
      </c>
      <c r="B87" s="828" t="s">
        <v>54</v>
      </c>
      <c r="C87" s="829"/>
      <c r="D87" s="829" t="s">
        <v>55</v>
      </c>
      <c r="E87" s="829"/>
      <c r="F87" s="829"/>
      <c r="G87" s="830"/>
      <c r="H87" s="831">
        <f>$C$40/1000</f>
        <v>2.7E-2</v>
      </c>
      <c r="I87" s="832" t="s">
        <v>56</v>
      </c>
      <c r="J87" s="833">
        <f>$G$40/1000</f>
        <v>0.17299999999999999</v>
      </c>
      <c r="K87" s="831">
        <f>$C$40/1000</f>
        <v>2.7E-2</v>
      </c>
      <c r="L87" s="832" t="s">
        <v>56</v>
      </c>
      <c r="M87" s="833">
        <f>$G$40/1000</f>
        <v>0.17299999999999999</v>
      </c>
      <c r="N87" s="831">
        <f>$C$40/1000</f>
        <v>2.7E-2</v>
      </c>
      <c r="O87" s="832" t="s">
        <v>56</v>
      </c>
      <c r="P87" s="833">
        <f>$G$40/1000</f>
        <v>0.17299999999999999</v>
      </c>
      <c r="Q87" s="831">
        <f>$C$40/1000</f>
        <v>2.7E-2</v>
      </c>
      <c r="R87" s="832" t="s">
        <v>56</v>
      </c>
      <c r="S87" s="833">
        <f>$G$40/1000</f>
        <v>0.17299999999999999</v>
      </c>
      <c r="T87" s="831">
        <f>$C$40/1000</f>
        <v>2.7E-2</v>
      </c>
      <c r="U87" s="832" t="s">
        <v>56</v>
      </c>
      <c r="V87" s="833">
        <f>$G$40/1000</f>
        <v>0.17299999999999999</v>
      </c>
      <c r="W87" s="831">
        <f>$C$40/1000</f>
        <v>2.7E-2</v>
      </c>
      <c r="X87" s="832" t="s">
        <v>56</v>
      </c>
      <c r="Y87" s="833">
        <f>$G$40/1000</f>
        <v>0.17299999999999999</v>
      </c>
      <c r="Z87" s="831">
        <f>$C$40/1000</f>
        <v>2.7E-2</v>
      </c>
      <c r="AA87" s="832" t="s">
        <v>56</v>
      </c>
      <c r="AB87" s="833">
        <f>$G$40/1000</f>
        <v>0.17299999999999999</v>
      </c>
      <c r="AC87" s="831">
        <f>$C$40/1000</f>
        <v>2.7E-2</v>
      </c>
      <c r="AD87" s="832" t="s">
        <v>56</v>
      </c>
      <c r="AE87" s="833">
        <f>$G$40/1000</f>
        <v>0.17299999999999999</v>
      </c>
      <c r="AF87" s="831">
        <f>$C$40/1000</f>
        <v>2.7E-2</v>
      </c>
      <c r="AG87" s="832" t="s">
        <v>56</v>
      </c>
      <c r="AH87" s="833">
        <f>$G$40/1000</f>
        <v>0.17299999999999999</v>
      </c>
      <c r="AI87" s="831">
        <f>$C$40/1000</f>
        <v>2.7E-2</v>
      </c>
      <c r="AJ87" s="832" t="s">
        <v>56</v>
      </c>
      <c r="AK87" s="833">
        <f>$G$40/1000</f>
        <v>0.17299999999999999</v>
      </c>
      <c r="AL87" s="831">
        <f>$C$40/1000</f>
        <v>2.7E-2</v>
      </c>
      <c r="AM87" s="832" t="s">
        <v>56</v>
      </c>
      <c r="AN87" s="833">
        <f>$G$40/1000</f>
        <v>0.17299999999999999</v>
      </c>
      <c r="AO87" s="831">
        <f>$C$40/1000</f>
        <v>2.7E-2</v>
      </c>
      <c r="AP87" s="832" t="s">
        <v>56</v>
      </c>
      <c r="AQ87" s="833">
        <f>$G$40/1000</f>
        <v>0.17299999999999999</v>
      </c>
      <c r="AR87" s="720"/>
    </row>
    <row r="88" spans="1:81" s="710" customFormat="1" ht="16.5" customHeight="1" thickBot="1">
      <c r="A88" s="1529"/>
      <c r="B88" s="834" t="s">
        <v>57</v>
      </c>
      <c r="C88" s="835"/>
      <c r="D88" s="835" t="s">
        <v>58</v>
      </c>
      <c r="E88" s="835"/>
      <c r="F88" s="835"/>
      <c r="G88" s="836"/>
      <c r="H88" s="837">
        <f>((I57^2+J57^2)*$G$41/1000)/($C$7*$C$7)</f>
        <v>4.0265830133188796E-4</v>
      </c>
      <c r="I88" s="838" t="s">
        <v>56</v>
      </c>
      <c r="J88" s="839">
        <f>((I57^2+J57^2)*$J$41)/(100*$C$7)</f>
        <v>8.8081503416350508E-3</v>
      </c>
      <c r="K88" s="837">
        <f>((L57^2+M57^2)*$G$41/1000)/($C$7*$C$7)</f>
        <v>4.0795660045186744E-4</v>
      </c>
      <c r="L88" s="838" t="s">
        <v>56</v>
      </c>
      <c r="M88" s="839">
        <f>((L57^2+M57^2)*$J$41)/(100*$C$7)</f>
        <v>8.9240506348845991E-3</v>
      </c>
      <c r="N88" s="837">
        <f>((O57^2+P57^2)*$G$41/1000)/($C$7*$C$7)</f>
        <v>4.2597873432853231E-4</v>
      </c>
      <c r="O88" s="838" t="s">
        <v>56</v>
      </c>
      <c r="P88" s="839">
        <f>((O57^2+P57^2)*$J$41)/(100*$C$7)</f>
        <v>9.318284813436644E-3</v>
      </c>
      <c r="Q88" s="837">
        <f>((R57^2+S57^2)*$G$41/1000)/($C$7*$C$7)</f>
        <v>2.8137397817515201E-4</v>
      </c>
      <c r="R88" s="838" t="s">
        <v>56</v>
      </c>
      <c r="S88" s="839">
        <f>((R57^2+S57^2)*$J$41)/(100*$C$7)</f>
        <v>6.1550557725814489E-3</v>
      </c>
      <c r="T88" s="837">
        <f>((U57^2+V57^2)*$G$41/1000)/($C$7*$C$7)</f>
        <v>2.9440873939217093E-4</v>
      </c>
      <c r="U88" s="838" t="s">
        <v>56</v>
      </c>
      <c r="V88" s="839">
        <f>((U57^2+V57^2)*$J$41)/(100*$C$7)</f>
        <v>6.4401911742037387E-3</v>
      </c>
      <c r="W88" s="837">
        <f>((X57^2+Y57^2)*$G$41/1000)/($C$7*$C$7)</f>
        <v>2.8091495416696511E-4</v>
      </c>
      <c r="X88" s="838" t="s">
        <v>56</v>
      </c>
      <c r="Y88" s="839">
        <f>((X57^2+Y57^2)*$J$41)/(100*$C$7)</f>
        <v>6.1450146224023621E-3</v>
      </c>
      <c r="Z88" s="837">
        <f>((AA57^2+AB57^2)*$G$41/1000)/($C$7*$C$7)</f>
        <v>2.7175456295190528E-4</v>
      </c>
      <c r="AA88" s="838" t="s">
        <v>56</v>
      </c>
      <c r="AB88" s="839">
        <f>((AA57^2+AB57^2)*$J$41)/(100*$C$7)</f>
        <v>5.9446310645729283E-3</v>
      </c>
      <c r="AC88" s="837">
        <f>((AD57^2+AE57^2)*$G$41/1000)/($C$7*$C$7)</f>
        <v>2.7543675324801788E-4</v>
      </c>
      <c r="AD88" s="838" t="s">
        <v>56</v>
      </c>
      <c r="AE88" s="839">
        <f>((AD57^2+AE57^2)*$J$41)/(100*$C$7)</f>
        <v>6.0251789773003916E-3</v>
      </c>
      <c r="AF88" s="837">
        <f>((AG57^2+AH57^2)*$G$41/1000)/($C$7*$C$7)</f>
        <v>2.8715561332517579E-4</v>
      </c>
      <c r="AG88" s="838" t="s">
        <v>56</v>
      </c>
      <c r="AH88" s="839">
        <f>((AG57^2+AH57^2)*$J$41)/(100*$C$7)</f>
        <v>6.2815290414882201E-3</v>
      </c>
      <c r="AI88" s="837">
        <f>((AJ57^2+AK57^2)*$G$41/1000)/($C$7*$C$7)</f>
        <v>2.7636822113172668E-4</v>
      </c>
      <c r="AJ88" s="838" t="s">
        <v>56</v>
      </c>
      <c r="AK88" s="839">
        <f>((AJ57^2+AK57^2)*$J$41)/(100*$C$7)</f>
        <v>6.0455548372565218E-3</v>
      </c>
      <c r="AL88" s="837">
        <f>((AM57^2+AN57^2)*$G$41/1000)/($C$7*$C$7)</f>
        <v>2.5933367097662207E-4</v>
      </c>
      <c r="AM88" s="838" t="s">
        <v>56</v>
      </c>
      <c r="AN88" s="839">
        <f>((AM57^2+AN57^2)*$J$41)/(100*$C$7)</f>
        <v>5.6729240526136072E-3</v>
      </c>
      <c r="AO88" s="837">
        <f>((AP57^2+AQ57^2)*$G$41/1000)/($C$7*$C$7)</f>
        <v>2.4222245872561156E-4</v>
      </c>
      <c r="AP88" s="838" t="s">
        <v>56</v>
      </c>
      <c r="AQ88" s="839">
        <f>((AP57^2+AQ57^2)*$J$41)/(100*$C$7)</f>
        <v>5.2986162846227532E-3</v>
      </c>
      <c r="AR88" s="720"/>
    </row>
    <row r="89" spans="1:81" s="710" customFormat="1" ht="16.5" customHeight="1">
      <c r="A89" s="1529"/>
      <c r="B89" s="840" t="s">
        <v>193</v>
      </c>
      <c r="C89" s="841">
        <v>27</v>
      </c>
      <c r="D89" s="842"/>
      <c r="E89" s="1590" t="s">
        <v>194</v>
      </c>
      <c r="F89" s="1590"/>
      <c r="G89" s="843">
        <v>173</v>
      </c>
      <c r="H89" s="844"/>
      <c r="I89" s="845"/>
      <c r="J89" s="846"/>
      <c r="K89" s="1573"/>
      <c r="L89" s="1591"/>
      <c r="M89" s="1574"/>
      <c r="N89" s="1573"/>
      <c r="O89" s="1591"/>
      <c r="P89" s="1574"/>
      <c r="Q89" s="1573"/>
      <c r="R89" s="1591"/>
      <c r="S89" s="1574"/>
      <c r="T89" s="1573"/>
      <c r="U89" s="1591"/>
      <c r="V89" s="1574"/>
      <c r="W89" s="1573"/>
      <c r="X89" s="1591"/>
      <c r="Y89" s="1574"/>
      <c r="Z89" s="1573"/>
      <c r="AA89" s="1591"/>
      <c r="AB89" s="1574"/>
      <c r="AC89" s="1573"/>
      <c r="AD89" s="1591"/>
      <c r="AE89" s="1574"/>
      <c r="AF89" s="1573"/>
      <c r="AG89" s="1591"/>
      <c r="AH89" s="1574"/>
      <c r="AI89" s="1573"/>
      <c r="AJ89" s="1591"/>
      <c r="AK89" s="1574"/>
      <c r="AL89" s="1573"/>
      <c r="AM89" s="1591"/>
      <c r="AN89" s="1574"/>
      <c r="AO89" s="1573"/>
      <c r="AP89" s="1591"/>
      <c r="AQ89" s="1574"/>
    </row>
    <row r="90" spans="1:81" s="710" customFormat="1" ht="16.5" customHeight="1" thickBot="1">
      <c r="A90" s="1529"/>
      <c r="B90" s="818"/>
      <c r="C90" s="819"/>
      <c r="D90" s="756"/>
      <c r="E90" s="847"/>
      <c r="F90" s="847" t="s">
        <v>61</v>
      </c>
      <c r="G90" s="885">
        <v>120</v>
      </c>
      <c r="H90" s="1593" t="s">
        <v>62</v>
      </c>
      <c r="I90" s="1594"/>
      <c r="J90" s="849">
        <v>10.5</v>
      </c>
      <c r="K90" s="1575"/>
      <c r="L90" s="1592"/>
      <c r="M90" s="1576"/>
      <c r="N90" s="1575"/>
      <c r="O90" s="1592"/>
      <c r="P90" s="1576"/>
      <c r="Q90" s="1575"/>
      <c r="R90" s="1592"/>
      <c r="S90" s="1576"/>
      <c r="T90" s="1575"/>
      <c r="U90" s="1592"/>
      <c r="V90" s="1576"/>
      <c r="W90" s="1575"/>
      <c r="X90" s="1592"/>
      <c r="Y90" s="1576"/>
      <c r="Z90" s="1575"/>
      <c r="AA90" s="1592"/>
      <c r="AB90" s="1576"/>
      <c r="AC90" s="1575"/>
      <c r="AD90" s="1592"/>
      <c r="AE90" s="1576"/>
      <c r="AF90" s="1575"/>
      <c r="AG90" s="1592"/>
      <c r="AH90" s="1576"/>
      <c r="AI90" s="1575"/>
      <c r="AJ90" s="1592"/>
      <c r="AK90" s="1576"/>
      <c r="AL90" s="1575"/>
      <c r="AM90" s="1592"/>
      <c r="AN90" s="1576"/>
      <c r="AO90" s="1575"/>
      <c r="AP90" s="1592"/>
      <c r="AQ90" s="1576"/>
    </row>
    <row r="91" spans="1:81" s="710" customFormat="1" ht="16.5" customHeight="1" thickBot="1">
      <c r="A91" s="1530"/>
      <c r="B91" s="1595" t="s">
        <v>63</v>
      </c>
      <c r="C91" s="1596"/>
      <c r="D91" s="1596"/>
      <c r="E91" s="1596"/>
      <c r="F91" s="1596"/>
      <c r="G91" s="1597"/>
      <c r="H91" s="850">
        <f>I57+H87+H88</f>
        <v>1.2951481583013318</v>
      </c>
      <c r="I91" s="851" t="s">
        <v>56</v>
      </c>
      <c r="J91" s="852">
        <f>J57+J87+J88</f>
        <v>0.88180815034163507</v>
      </c>
      <c r="K91" s="850">
        <f>L57+K87+K88</f>
        <v>1.3105538566004515</v>
      </c>
      <c r="L91" s="851" t="s">
        <v>56</v>
      </c>
      <c r="M91" s="852">
        <f>M57+M87+M88</f>
        <v>0.87352405063488459</v>
      </c>
      <c r="N91" s="850">
        <f>O57+N87+N88</f>
        <v>1.3433721787343282</v>
      </c>
      <c r="O91" s="851" t="s">
        <v>56</v>
      </c>
      <c r="P91" s="852">
        <f>P57+P87+P88</f>
        <v>0.88011828481343668</v>
      </c>
      <c r="Q91" s="850">
        <f>R57+Q87+Q88</f>
        <v>1.154827873978175</v>
      </c>
      <c r="R91" s="851" t="s">
        <v>56</v>
      </c>
      <c r="S91" s="852">
        <f>S57+S87+S88</f>
        <v>0.61975505577258139</v>
      </c>
      <c r="T91" s="850">
        <f>U57+T87+T88</f>
        <v>1.1896411087393921</v>
      </c>
      <c r="U91" s="851" t="s">
        <v>56</v>
      </c>
      <c r="V91" s="852">
        <f>V57+V87+V88</f>
        <v>0.60644019117420356</v>
      </c>
      <c r="W91" s="850">
        <f>X57+W87+W88</f>
        <v>1.1632278149541668</v>
      </c>
      <c r="X91" s="851" t="s">
        <v>56</v>
      </c>
      <c r="Y91" s="852">
        <f>Y57+Y87+Y88</f>
        <v>0.59474501462240237</v>
      </c>
      <c r="Z91" s="850">
        <f>AA57+Z87+Z88</f>
        <v>1.1440189545629518</v>
      </c>
      <c r="AA91" s="851" t="s">
        <v>56</v>
      </c>
      <c r="AB91" s="852">
        <f>AB57+AB87+AB88</f>
        <v>0.58914463106457282</v>
      </c>
      <c r="AC91" s="850">
        <f>AD57+AC87+AC88</f>
        <v>1.1502228367532479</v>
      </c>
      <c r="AD91" s="851" t="s">
        <v>56</v>
      </c>
      <c r="AE91" s="852">
        <f>AE57+AE87+AE88</f>
        <v>0.59562517897730027</v>
      </c>
      <c r="AF91" s="850">
        <f>AG57+AF87+AF88</f>
        <v>1.1772348556133254</v>
      </c>
      <c r="AG91" s="851" t="s">
        <v>56</v>
      </c>
      <c r="AH91" s="852">
        <f>AH57+AH87+AH88</f>
        <v>0.59548152904148821</v>
      </c>
      <c r="AI91" s="850">
        <f>AJ57+AI87+AI88</f>
        <v>1.1568242682211316</v>
      </c>
      <c r="AJ91" s="851" t="s">
        <v>56</v>
      </c>
      <c r="AK91" s="852">
        <f>AK57+AK87+AK88</f>
        <v>0.58344555483725669</v>
      </c>
      <c r="AL91" s="850">
        <f>AM57+AL87+AL88</f>
        <v>1.1160075336709765</v>
      </c>
      <c r="AM91" s="851" t="s">
        <v>56</v>
      </c>
      <c r="AN91" s="852">
        <f>AN57+AN87+AN88</f>
        <v>0.58527292405261355</v>
      </c>
      <c r="AO91" s="850">
        <f>AP57+AO87+AO88</f>
        <v>1.0761906224587257</v>
      </c>
      <c r="AP91" s="851" t="s">
        <v>56</v>
      </c>
      <c r="AQ91" s="852">
        <f>AQ57+AQ87+AQ88</f>
        <v>0.5798986162846228</v>
      </c>
    </row>
    <row r="92" spans="1:81" s="710" customFormat="1" ht="16.5" customHeight="1">
      <c r="A92" s="1528" t="s">
        <v>24</v>
      </c>
      <c r="B92" s="828" t="s">
        <v>54</v>
      </c>
      <c r="C92" s="829"/>
      <c r="D92" s="829" t="s">
        <v>55</v>
      </c>
      <c r="E92" s="829"/>
      <c r="F92" s="829"/>
      <c r="G92" s="829"/>
      <c r="H92" s="831">
        <f>$C$45/1000</f>
        <v>2.7E-2</v>
      </c>
      <c r="I92" s="832" t="s">
        <v>56</v>
      </c>
      <c r="J92" s="833">
        <f>$G$45/1000</f>
        <v>0.17299999999999999</v>
      </c>
      <c r="K92" s="831">
        <f>$C$45/1000</f>
        <v>2.7E-2</v>
      </c>
      <c r="L92" s="832" t="s">
        <v>56</v>
      </c>
      <c r="M92" s="833">
        <f>$G$45/1000</f>
        <v>0.17299999999999999</v>
      </c>
      <c r="N92" s="831">
        <f>$C$45/1000</f>
        <v>2.7E-2</v>
      </c>
      <c r="O92" s="832" t="s">
        <v>56</v>
      </c>
      <c r="P92" s="833">
        <f>$G$45/1000</f>
        <v>0.17299999999999999</v>
      </c>
      <c r="Q92" s="831">
        <f>$C$45/1000</f>
        <v>2.7E-2</v>
      </c>
      <c r="R92" s="832" t="s">
        <v>56</v>
      </c>
      <c r="S92" s="833">
        <f>$G$45/1000</f>
        <v>0.17299999999999999</v>
      </c>
      <c r="T92" s="831">
        <f>$C$45/1000</f>
        <v>2.7E-2</v>
      </c>
      <c r="U92" s="832" t="s">
        <v>56</v>
      </c>
      <c r="V92" s="833">
        <f>$G$45/1000</f>
        <v>0.17299999999999999</v>
      </c>
      <c r="W92" s="831">
        <f>$C$45/1000</f>
        <v>2.7E-2</v>
      </c>
      <c r="X92" s="832" t="s">
        <v>56</v>
      </c>
      <c r="Y92" s="833">
        <f>$G$45/1000</f>
        <v>0.17299999999999999</v>
      </c>
      <c r="Z92" s="831">
        <f>$C$45/1000</f>
        <v>2.7E-2</v>
      </c>
      <c r="AA92" s="832" t="s">
        <v>56</v>
      </c>
      <c r="AB92" s="833">
        <f>$G$45/1000</f>
        <v>0.17299999999999999</v>
      </c>
      <c r="AC92" s="831">
        <f>$C$45/1000</f>
        <v>2.7E-2</v>
      </c>
      <c r="AD92" s="832" t="s">
        <v>56</v>
      </c>
      <c r="AE92" s="833">
        <f>$G$45/1000</f>
        <v>0.17299999999999999</v>
      </c>
      <c r="AF92" s="831">
        <f>$C$45/1000</f>
        <v>2.7E-2</v>
      </c>
      <c r="AG92" s="832" t="s">
        <v>56</v>
      </c>
      <c r="AH92" s="833">
        <f>$G$45/1000</f>
        <v>0.17299999999999999</v>
      </c>
      <c r="AI92" s="831">
        <f>$C$45/1000</f>
        <v>2.7E-2</v>
      </c>
      <c r="AJ92" s="832" t="s">
        <v>56</v>
      </c>
      <c r="AK92" s="833">
        <f>$G$45/1000</f>
        <v>0.17299999999999999</v>
      </c>
      <c r="AL92" s="831">
        <f>$C$45/1000</f>
        <v>2.7E-2</v>
      </c>
      <c r="AM92" s="832" t="s">
        <v>56</v>
      </c>
      <c r="AN92" s="833">
        <f>$G$45/1000</f>
        <v>0.17299999999999999</v>
      </c>
      <c r="AO92" s="831">
        <f>$C$45/1000</f>
        <v>2.7E-2</v>
      </c>
      <c r="AP92" s="832" t="s">
        <v>56</v>
      </c>
      <c r="AQ92" s="833">
        <f>$G$45/1000</f>
        <v>0.17299999999999999</v>
      </c>
      <c r="AR92" s="720"/>
      <c r="AT92" s="733"/>
    </row>
    <row r="93" spans="1:81" s="710" customFormat="1" ht="16.5" customHeight="1" thickBot="1">
      <c r="A93" s="1529"/>
      <c r="B93" s="834" t="s">
        <v>57</v>
      </c>
      <c r="C93" s="835"/>
      <c r="D93" s="835" t="s">
        <v>58</v>
      </c>
      <c r="E93" s="835"/>
      <c r="F93" s="835"/>
      <c r="G93" s="853"/>
      <c r="H93" s="837">
        <f>((I63^2+J63^2)*$G$46/1000)/($C$13*$C$7)</f>
        <v>6.9154363859735065E-4</v>
      </c>
      <c r="I93" s="838" t="s">
        <v>56</v>
      </c>
      <c r="J93" s="839">
        <f>((I63^2+J63^2)*$J$46)/(100*$C$13)</f>
        <v>1.5127517094317046E-2</v>
      </c>
      <c r="K93" s="837">
        <f>((L63^2+M63^2)*$G$46/1000)/($C$13*$C$7)</f>
        <v>6.9927294948893758E-4</v>
      </c>
      <c r="L93" s="838" t="s">
        <v>56</v>
      </c>
      <c r="M93" s="839">
        <f>((L63^2+M63^2)*$J$46)/(100*$C$13)</f>
        <v>1.529659577007051E-2</v>
      </c>
      <c r="N93" s="837">
        <f>((O63^2+P63^2)*$G$46/1000)/($C$13*$C$7)</f>
        <v>7.616454561396287E-4</v>
      </c>
      <c r="O93" s="838" t="s">
        <v>56</v>
      </c>
      <c r="P93" s="839">
        <f>((O63^2+P63^2)*$J$46)/(100*$C$13)</f>
        <v>1.6660994353054376E-2</v>
      </c>
      <c r="Q93" s="837">
        <f>((R63^2+S63^2)*$G$46/1000)/($C$13*$C$7)</f>
        <v>7.2146723871479993E-4</v>
      </c>
      <c r="R93" s="838" t="s">
        <v>56</v>
      </c>
      <c r="S93" s="839">
        <f>((R63^2+S63^2)*$J$46)/(100*$C$13)</f>
        <v>1.5782095846886248E-2</v>
      </c>
      <c r="T93" s="837">
        <f>((U63^2+V63^2)*$G$46/1000)/($C$13*$C$7)</f>
        <v>7.2583568650955534E-4</v>
      </c>
      <c r="U93" s="838" t="s">
        <v>56</v>
      </c>
      <c r="V93" s="839">
        <f>((U63^2+V63^2)*$J$46)/(100*$C$13)</f>
        <v>1.5877655642396522E-2</v>
      </c>
      <c r="W93" s="837">
        <f>((X63^2+Y63^2)*$G$46/1000)/($C$13*$C$7)</f>
        <v>7.3036664697810247E-4</v>
      </c>
      <c r="X93" s="838" t="s">
        <v>56</v>
      </c>
      <c r="Y93" s="839">
        <f>((X63^2+Y63^2)*$J$46)/(100*$C$13)</f>
        <v>1.5976770402645991E-2</v>
      </c>
      <c r="Z93" s="837">
        <f>((AA63^2+AB63^2)*$G$46/1000)/($C$13*$C$7)</f>
        <v>7.4986115768127385E-4</v>
      </c>
      <c r="AA93" s="838" t="s">
        <v>56</v>
      </c>
      <c r="AB93" s="839">
        <f>((AA63^2+AB63^2)*$J$46)/(100*$C$13)</f>
        <v>1.6403212824277869E-2</v>
      </c>
      <c r="AC93" s="837">
        <f>((AD63^2+AE63^2)*$G$46/1000)/($C$13*$C$7)</f>
        <v>6.8959866879353328E-4</v>
      </c>
      <c r="AD93" s="838" t="s">
        <v>56</v>
      </c>
      <c r="AE93" s="839">
        <f>((AD63^2+AE63^2)*$J$46)/(100*$C$13)</f>
        <v>1.508497087985854E-2</v>
      </c>
      <c r="AF93" s="837">
        <f>((AG63^2+AH63^2)*$G$46/1000)/($C$13*$C$7)</f>
        <v>6.6185911192857643E-4</v>
      </c>
      <c r="AG93" s="838" t="s">
        <v>56</v>
      </c>
      <c r="AH93" s="839">
        <f>((AG63^2+AH63^2)*$J$46)/(100*$C$13)</f>
        <v>1.4478168073437613E-2</v>
      </c>
      <c r="AI93" s="837">
        <f>((AJ63^2+AK63^2)*$G$46/1000)/($C$13*$C$7)</f>
        <v>6.4099427865369635E-4</v>
      </c>
      <c r="AJ93" s="838" t="s">
        <v>56</v>
      </c>
      <c r="AK93" s="839">
        <f>((AJ63^2+AK63^2)*$J$46)/(100*$C$13)</f>
        <v>1.4021749845549608E-2</v>
      </c>
      <c r="AL93" s="837">
        <f>((AM63^2+AN63^2)*$G$46/1000)/($C$13*$C$7)</f>
        <v>6.6561609790240412E-4</v>
      </c>
      <c r="AM93" s="838" t="s">
        <v>56</v>
      </c>
      <c r="AN93" s="839">
        <f>((AM63^2+AN63^2)*$J$46)/(100*$C$13)</f>
        <v>1.456035214161509E-2</v>
      </c>
      <c r="AO93" s="837">
        <f>((AP63^2+AQ63^2)*$G$46/1000)/($C$13*$C$7)</f>
        <v>6.5876646050087113E-4</v>
      </c>
      <c r="AP93" s="838" t="s">
        <v>56</v>
      </c>
      <c r="AQ93" s="839">
        <f>((AP63^2+AQ63^2)*$J$46)/(100*$C$13)</f>
        <v>1.441051632345656E-2</v>
      </c>
      <c r="AR93" s="720"/>
      <c r="AS93" s="886"/>
      <c r="AT93" s="720"/>
    </row>
    <row r="94" spans="1:81" s="710" customFormat="1" ht="16.5" customHeight="1">
      <c r="A94" s="1529"/>
      <c r="B94" s="840" t="s">
        <v>193</v>
      </c>
      <c r="C94" s="841">
        <v>27</v>
      </c>
      <c r="D94" s="842"/>
      <c r="E94" s="1590" t="s">
        <v>194</v>
      </c>
      <c r="F94" s="1590"/>
      <c r="G94" s="843">
        <v>173</v>
      </c>
      <c r="H94" s="844"/>
      <c r="I94" s="845"/>
      <c r="J94" s="856"/>
      <c r="K94" s="1598"/>
      <c r="L94" s="1599"/>
      <c r="M94" s="1600"/>
      <c r="N94" s="1598"/>
      <c r="O94" s="1599"/>
      <c r="P94" s="1600"/>
      <c r="Q94" s="1598"/>
      <c r="R94" s="1599"/>
      <c r="S94" s="1600"/>
      <c r="T94" s="1598"/>
      <c r="U94" s="1599"/>
      <c r="V94" s="1600"/>
      <c r="W94" s="1598"/>
      <c r="X94" s="1599"/>
      <c r="Y94" s="1600"/>
      <c r="Z94" s="1598"/>
      <c r="AA94" s="1599"/>
      <c r="AB94" s="1600"/>
      <c r="AC94" s="1598"/>
      <c r="AD94" s="1599"/>
      <c r="AE94" s="1600"/>
      <c r="AF94" s="1598"/>
      <c r="AG94" s="1599"/>
      <c r="AH94" s="1600"/>
      <c r="AI94" s="1598"/>
      <c r="AJ94" s="1599"/>
      <c r="AK94" s="1600"/>
      <c r="AL94" s="1598"/>
      <c r="AM94" s="1599"/>
      <c r="AN94" s="1600"/>
      <c r="AO94" s="1598"/>
      <c r="AP94" s="1599"/>
      <c r="AQ94" s="1600"/>
    </row>
    <row r="95" spans="1:81" s="710" customFormat="1" ht="16.5" customHeight="1" thickBot="1">
      <c r="A95" s="1529"/>
      <c r="B95" s="858"/>
      <c r="C95" s="827"/>
      <c r="D95" s="711"/>
      <c r="E95" s="847"/>
      <c r="F95" s="847" t="s">
        <v>61</v>
      </c>
      <c r="G95" s="885">
        <v>120</v>
      </c>
      <c r="H95" s="1593" t="s">
        <v>62</v>
      </c>
      <c r="I95" s="1594"/>
      <c r="J95" s="849">
        <v>10.5</v>
      </c>
      <c r="K95" s="1601"/>
      <c r="L95" s="1602"/>
      <c r="M95" s="1603"/>
      <c r="N95" s="1601"/>
      <c r="O95" s="1602"/>
      <c r="P95" s="1603"/>
      <c r="Q95" s="1601"/>
      <c r="R95" s="1602"/>
      <c r="S95" s="1603"/>
      <c r="T95" s="1601"/>
      <c r="U95" s="1602"/>
      <c r="V95" s="1603"/>
      <c r="W95" s="1601"/>
      <c r="X95" s="1602"/>
      <c r="Y95" s="1603"/>
      <c r="Z95" s="1601"/>
      <c r="AA95" s="1602"/>
      <c r="AB95" s="1603"/>
      <c r="AC95" s="1601"/>
      <c r="AD95" s="1602"/>
      <c r="AE95" s="1603"/>
      <c r="AF95" s="1601"/>
      <c r="AG95" s="1602"/>
      <c r="AH95" s="1603"/>
      <c r="AI95" s="1601"/>
      <c r="AJ95" s="1602"/>
      <c r="AK95" s="1603"/>
      <c r="AL95" s="1601"/>
      <c r="AM95" s="1602"/>
      <c r="AN95" s="1603"/>
      <c r="AO95" s="1601"/>
      <c r="AP95" s="1602"/>
      <c r="AQ95" s="1603"/>
    </row>
    <row r="96" spans="1:81" s="863" customFormat="1" ht="16.5" customHeight="1" thickBot="1">
      <c r="A96" s="1530"/>
      <c r="B96" s="1595" t="s">
        <v>63</v>
      </c>
      <c r="C96" s="1596"/>
      <c r="D96" s="1596"/>
      <c r="E96" s="1596"/>
      <c r="F96" s="1596"/>
      <c r="G96" s="1597"/>
      <c r="H96" s="860">
        <f>I63+H92+H93</f>
        <v>1.8601090136385972</v>
      </c>
      <c r="I96" s="861" t="s">
        <v>56</v>
      </c>
      <c r="J96" s="862">
        <f>J63+J92+J93</f>
        <v>0.68212751709431707</v>
      </c>
      <c r="K96" s="860">
        <f>L63+K92+K93</f>
        <v>1.8873167529494888</v>
      </c>
      <c r="L96" s="861" t="s">
        <v>56</v>
      </c>
      <c r="M96" s="862">
        <f>M63+M92+M93</f>
        <v>0.61709659577007048</v>
      </c>
      <c r="N96" s="860">
        <f>O63+N92+N93</f>
        <v>1.9733791354561394</v>
      </c>
      <c r="O96" s="861" t="s">
        <v>56</v>
      </c>
      <c r="P96" s="862">
        <f>P63+P92+P93</f>
        <v>0.61566099435305432</v>
      </c>
      <c r="Q96" s="860">
        <f>R63+Q92+Q93</f>
        <v>1.9325389672387145</v>
      </c>
      <c r="R96" s="861" t="s">
        <v>56</v>
      </c>
      <c r="S96" s="862">
        <f>S63+S92+S93</f>
        <v>0.54838209584688624</v>
      </c>
      <c r="T96" s="860">
        <f>U63+T92+T93</f>
        <v>1.9409433456865097</v>
      </c>
      <c r="U96" s="861" t="s">
        <v>56</v>
      </c>
      <c r="V96" s="862">
        <f>V63+V92+V93</f>
        <v>0.53527765564239649</v>
      </c>
      <c r="W96" s="860">
        <f>X63+W92+W93</f>
        <v>1.9453478866469778</v>
      </c>
      <c r="X96" s="861" t="s">
        <v>56</v>
      </c>
      <c r="Y96" s="862">
        <f>Y63+Y92+Y93</f>
        <v>0.54497677040264592</v>
      </c>
      <c r="Z96" s="860">
        <f>AA63+Z92+Z93</f>
        <v>1.9713673911576812</v>
      </c>
      <c r="AA96" s="861" t="s">
        <v>56</v>
      </c>
      <c r="AB96" s="862">
        <f>AB63+AB92+AB93</f>
        <v>0.54700321282427788</v>
      </c>
      <c r="AC96" s="860">
        <f>AD63+AC92+AC93</f>
        <v>1.8901071386687938</v>
      </c>
      <c r="AD96" s="861" t="s">
        <v>56</v>
      </c>
      <c r="AE96" s="862">
        <f>AE63+AE92+AE93</f>
        <v>0.53888497087985854</v>
      </c>
      <c r="AF96" s="860">
        <f>AG63+AF92+AF93</f>
        <v>1.8508794091119285</v>
      </c>
      <c r="AG96" s="861" t="s">
        <v>56</v>
      </c>
      <c r="AH96" s="862">
        <f>AH63+AH92+AH93</f>
        <v>0.53827816807343765</v>
      </c>
      <c r="AI96" s="860">
        <f>AJ63+AI92+AI93</f>
        <v>1.8244585442786534</v>
      </c>
      <c r="AJ96" s="861" t="s">
        <v>56</v>
      </c>
      <c r="AK96" s="862">
        <f>AK63+AK92+AK93</f>
        <v>0.51862174984554954</v>
      </c>
      <c r="AL96" s="860">
        <f>AM63+AL92+AL93</f>
        <v>1.8576831760979025</v>
      </c>
      <c r="AM96" s="861" t="s">
        <v>56</v>
      </c>
      <c r="AN96" s="862">
        <f>AN63+AN92+AN93</f>
        <v>0.5307603521416151</v>
      </c>
      <c r="AO96" s="860">
        <f>AP63+AO92+AO93</f>
        <v>1.8476763364605007</v>
      </c>
      <c r="AP96" s="861" t="s">
        <v>56</v>
      </c>
      <c r="AQ96" s="862">
        <f>AQ63+AQ92+AQ93</f>
        <v>0.53181051632345655</v>
      </c>
      <c r="CC96" s="864"/>
    </row>
    <row r="97" spans="1:43" s="710" customFormat="1" ht="16.5" customHeight="1">
      <c r="A97" s="1563" t="s">
        <v>64</v>
      </c>
      <c r="B97" s="1564"/>
      <c r="C97" s="1564"/>
      <c r="D97" s="1564"/>
      <c r="E97" s="1564"/>
      <c r="F97" s="1564"/>
      <c r="G97" s="1604"/>
      <c r="H97" s="865"/>
      <c r="I97" s="866"/>
      <c r="J97" s="846"/>
      <c r="K97" s="865"/>
      <c r="L97" s="866"/>
      <c r="M97" s="846"/>
      <c r="N97" s="865"/>
      <c r="O97" s="866"/>
      <c r="P97" s="846"/>
      <c r="Q97" s="865"/>
      <c r="R97" s="866"/>
      <c r="S97" s="846"/>
      <c r="T97" s="865"/>
      <c r="U97" s="866"/>
      <c r="V97" s="846"/>
      <c r="W97" s="865"/>
      <c r="X97" s="866"/>
      <c r="Y97" s="846"/>
      <c r="Z97" s="865"/>
      <c r="AA97" s="866"/>
      <c r="AB97" s="846"/>
      <c r="AC97" s="865"/>
      <c r="AD97" s="866"/>
      <c r="AE97" s="846"/>
      <c r="AF97" s="865"/>
      <c r="AG97" s="866"/>
      <c r="AH97" s="846"/>
      <c r="AI97" s="865"/>
      <c r="AJ97" s="866"/>
      <c r="AK97" s="846"/>
      <c r="AL97" s="865"/>
      <c r="AM97" s="866"/>
      <c r="AN97" s="846"/>
      <c r="AO97" s="865"/>
      <c r="AP97" s="866"/>
      <c r="AQ97" s="846"/>
    </row>
    <row r="98" spans="1:43" s="710" customFormat="1" ht="16.5" customHeight="1" thickBot="1">
      <c r="A98" s="867" t="s">
        <v>65</v>
      </c>
      <c r="B98" s="868"/>
      <c r="C98" s="869"/>
      <c r="D98" s="868"/>
      <c r="E98" s="756"/>
      <c r="F98" s="868" t="s">
        <v>66</v>
      </c>
      <c r="G98" s="755"/>
      <c r="H98" s="870">
        <f>SUM(H91,H96)</f>
        <v>3.1552571719399287</v>
      </c>
      <c r="I98" s="871" t="s">
        <v>56</v>
      </c>
      <c r="J98" s="872">
        <f>SUM(J91,J96)</f>
        <v>1.5639356674359521</v>
      </c>
      <c r="K98" s="870">
        <f>SUM(K91,K96)</f>
        <v>3.1978706095499403</v>
      </c>
      <c r="L98" s="871" t="s">
        <v>56</v>
      </c>
      <c r="M98" s="872">
        <f>SUM(M91,M96)</f>
        <v>1.4906206464049552</v>
      </c>
      <c r="N98" s="870">
        <f>SUM(N91,N96)</f>
        <v>3.3167513141904674</v>
      </c>
      <c r="O98" s="871" t="s">
        <v>56</v>
      </c>
      <c r="P98" s="872">
        <f>SUM(P91,P96)</f>
        <v>1.495779279166491</v>
      </c>
      <c r="Q98" s="870">
        <f>SUM(Q91,Q96)</f>
        <v>3.0873668412168893</v>
      </c>
      <c r="R98" s="871" t="s">
        <v>56</v>
      </c>
      <c r="S98" s="872">
        <f>SUM(S91,S96)</f>
        <v>1.1681371516194676</v>
      </c>
      <c r="T98" s="870">
        <f>SUM(T91,T96)</f>
        <v>3.1305844544259021</v>
      </c>
      <c r="U98" s="871" t="s">
        <v>56</v>
      </c>
      <c r="V98" s="872">
        <f>SUM(V91,V96)</f>
        <v>1.1417178468166</v>
      </c>
      <c r="W98" s="870">
        <f>SUM(W91,W96)</f>
        <v>3.1085757016011444</v>
      </c>
      <c r="X98" s="871" t="s">
        <v>56</v>
      </c>
      <c r="Y98" s="872">
        <f>SUM(Y91,Y96)</f>
        <v>1.1397217850250483</v>
      </c>
      <c r="Z98" s="870">
        <f>SUM(Z91,Z96)</f>
        <v>3.115386345720633</v>
      </c>
      <c r="AA98" s="871" t="s">
        <v>56</v>
      </c>
      <c r="AB98" s="872">
        <f>SUM(AB91,AB96)</f>
        <v>1.1361478438888506</v>
      </c>
      <c r="AC98" s="870">
        <f>SUM(AC91,AC96)</f>
        <v>3.0403299754220416</v>
      </c>
      <c r="AD98" s="871" t="s">
        <v>56</v>
      </c>
      <c r="AE98" s="872">
        <f>SUM(AE91,AE96)</f>
        <v>1.1345101498571588</v>
      </c>
      <c r="AF98" s="870">
        <f>SUM(AF91,AF96)</f>
        <v>3.0281142647252537</v>
      </c>
      <c r="AG98" s="871" t="s">
        <v>56</v>
      </c>
      <c r="AH98" s="872">
        <f>SUM(AH91,AH96)</f>
        <v>1.1337596971149257</v>
      </c>
      <c r="AI98" s="870">
        <f>SUM(AI91,AI96)</f>
        <v>2.981282812499785</v>
      </c>
      <c r="AJ98" s="871" t="s">
        <v>56</v>
      </c>
      <c r="AK98" s="872">
        <f>SUM(AK91,AK96)</f>
        <v>1.1020673046828062</v>
      </c>
      <c r="AL98" s="870">
        <f>SUM(AL91,AL96)</f>
        <v>2.9736907097688787</v>
      </c>
      <c r="AM98" s="871" t="s">
        <v>56</v>
      </c>
      <c r="AN98" s="872">
        <f>SUM(AN91,AN96)</f>
        <v>1.1160332761942287</v>
      </c>
      <c r="AO98" s="870">
        <f>SUM(AO91,AO96)</f>
        <v>2.9238669589192261</v>
      </c>
      <c r="AP98" s="871" t="s">
        <v>56</v>
      </c>
      <c r="AQ98" s="872">
        <f>SUM(AQ91,AQ96)</f>
        <v>1.1117091326080795</v>
      </c>
    </row>
    <row r="99" spans="1:43" s="710" customFormat="1" ht="16.5" customHeight="1">
      <c r="A99" s="873" t="s">
        <v>67</v>
      </c>
      <c r="B99" s="863"/>
      <c r="C99" s="863"/>
      <c r="D99" s="863"/>
      <c r="E99" s="863"/>
      <c r="F99" s="863"/>
      <c r="G99" s="863"/>
      <c r="H99" s="863"/>
      <c r="I99" s="874">
        <f>J98/H98</f>
        <v>0.49566028447513411</v>
      </c>
      <c r="J99" s="863"/>
      <c r="K99" s="863"/>
      <c r="L99" s="874">
        <f>M98/K98</f>
        <v>0.46612913041367271</v>
      </c>
      <c r="M99" s="863"/>
      <c r="N99" s="863"/>
      <c r="O99" s="874">
        <f>P98/N98</f>
        <v>0.45097721760655179</v>
      </c>
      <c r="P99" s="863"/>
      <c r="Q99" s="863"/>
      <c r="R99" s="874">
        <f>S98/Q98</f>
        <v>0.37836033477610487</v>
      </c>
      <c r="S99" s="863"/>
      <c r="T99" s="863"/>
      <c r="U99" s="874">
        <f>V98/T98</f>
        <v>0.36469798641032747</v>
      </c>
      <c r="V99" s="863"/>
      <c r="W99" s="863"/>
      <c r="X99" s="874">
        <f>Y98/W98</f>
        <v>0.36663793789483973</v>
      </c>
      <c r="Y99" s="863"/>
      <c r="Z99" s="863"/>
      <c r="AA99" s="874">
        <f>AB98/Z98</f>
        <v>0.36468922881731497</v>
      </c>
      <c r="AB99" s="863"/>
      <c r="AC99" s="863"/>
      <c r="AD99" s="874">
        <f>AE98/AC98</f>
        <v>0.37315362445146188</v>
      </c>
      <c r="AE99" s="863"/>
      <c r="AF99" s="863"/>
      <c r="AG99" s="874">
        <f>AH98/AF98</f>
        <v>0.3744111344549258</v>
      </c>
      <c r="AH99" s="863"/>
      <c r="AI99" s="863"/>
      <c r="AJ99" s="874">
        <f>AK98/AI98</f>
        <v>0.36966211325611553</v>
      </c>
      <c r="AK99" s="863"/>
      <c r="AL99" s="863"/>
      <c r="AM99" s="874">
        <f>AN98/AL98</f>
        <v>0.37530240536715703</v>
      </c>
      <c r="AN99" s="863"/>
      <c r="AO99" s="863"/>
      <c r="AP99" s="874">
        <f>AQ98/AO98</f>
        <v>0.3802187815751405</v>
      </c>
      <c r="AQ99" s="863"/>
    </row>
    <row r="100" spans="1:43" s="875" customFormat="1" ht="16.5" customHeight="1">
      <c r="A100" s="873" t="s">
        <v>195</v>
      </c>
      <c r="C100" s="873"/>
      <c r="D100" s="873"/>
      <c r="E100" s="873"/>
      <c r="F100" s="873"/>
      <c r="T100" s="876"/>
      <c r="U100" s="877"/>
    </row>
    <row r="101" spans="1:43">
      <c r="I101" s="884"/>
      <c r="J101" s="884"/>
    </row>
  </sheetData>
  <mergeCells count="380">
    <mergeCell ref="D73:E73"/>
    <mergeCell ref="F73:G73"/>
    <mergeCell ref="A74:C74"/>
    <mergeCell ref="A82:G82"/>
    <mergeCell ref="A83:G83"/>
    <mergeCell ref="A97:G97"/>
    <mergeCell ref="A84:G84"/>
    <mergeCell ref="A87:A91"/>
    <mergeCell ref="E89:F89"/>
    <mergeCell ref="B91:G91"/>
    <mergeCell ref="A92:A96"/>
    <mergeCell ref="E94:F94"/>
    <mergeCell ref="B96:G96"/>
    <mergeCell ref="A1:AQ1"/>
    <mergeCell ref="AN2:AQ2"/>
    <mergeCell ref="BX2:CA2"/>
    <mergeCell ref="A53:G53"/>
    <mergeCell ref="A54:B55"/>
    <mergeCell ref="C54:C55"/>
    <mergeCell ref="D54:G55"/>
    <mergeCell ref="AI45:AK46"/>
    <mergeCell ref="AL45:AN46"/>
    <mergeCell ref="AO45:AQ46"/>
    <mergeCell ref="K94:M95"/>
    <mergeCell ref="N94:P95"/>
    <mergeCell ref="AL89:AN90"/>
    <mergeCell ref="AO89:AQ90"/>
    <mergeCell ref="K45:M46"/>
    <mergeCell ref="N45:P46"/>
    <mergeCell ref="Q45:S46"/>
    <mergeCell ref="T45:V46"/>
    <mergeCell ref="W45:Y46"/>
    <mergeCell ref="AI94:AK95"/>
    <mergeCell ref="AL94:AN95"/>
    <mergeCell ref="AO94:AQ95"/>
    <mergeCell ref="Q94:S95"/>
    <mergeCell ref="T94:V95"/>
    <mergeCell ref="W94:Y95"/>
    <mergeCell ref="Z94:AB95"/>
    <mergeCell ref="AC94:AE95"/>
    <mergeCell ref="AF94:AH95"/>
    <mergeCell ref="AI89:AK90"/>
    <mergeCell ref="AL40:AN41"/>
    <mergeCell ref="W65:Y65"/>
    <mergeCell ref="AI40:AK41"/>
    <mergeCell ref="AL66:AN66"/>
    <mergeCell ref="Z67:AB67"/>
    <mergeCell ref="AO40:AQ41"/>
    <mergeCell ref="K89:M90"/>
    <mergeCell ref="N89:P90"/>
    <mergeCell ref="Q89:S90"/>
    <mergeCell ref="AL73:AN74"/>
    <mergeCell ref="K40:M41"/>
    <mergeCell ref="N40:P41"/>
    <mergeCell ref="Z45:AB46"/>
    <mergeCell ref="AC45:AE46"/>
    <mergeCell ref="AF45:AH46"/>
    <mergeCell ref="T89:V90"/>
    <mergeCell ref="W89:Y90"/>
    <mergeCell ref="Z89:AB90"/>
    <mergeCell ref="AC89:AE90"/>
    <mergeCell ref="AF89:AH90"/>
    <mergeCell ref="AF66:AH66"/>
    <mergeCell ref="T73:V74"/>
    <mergeCell ref="K73:M74"/>
    <mergeCell ref="N73:P74"/>
    <mergeCell ref="Q73:S74"/>
    <mergeCell ref="T24:V25"/>
    <mergeCell ref="W24:Y25"/>
    <mergeCell ref="Z24:AB25"/>
    <mergeCell ref="AC24:AE25"/>
    <mergeCell ref="AO73:AQ74"/>
    <mergeCell ref="A33:G33"/>
    <mergeCell ref="A34:G34"/>
    <mergeCell ref="A35:G35"/>
    <mergeCell ref="W73:Y74"/>
    <mergeCell ref="Z73:AB74"/>
    <mergeCell ref="AC73:AE74"/>
    <mergeCell ref="AF73:AH74"/>
    <mergeCell ref="AI73:AK74"/>
    <mergeCell ref="AO66:AQ66"/>
    <mergeCell ref="W40:Y41"/>
    <mergeCell ref="Z40:AB41"/>
    <mergeCell ref="AC40:AE41"/>
    <mergeCell ref="AF40:AH41"/>
    <mergeCell ref="A56:B61"/>
    <mergeCell ref="C56:C61"/>
    <mergeCell ref="D56:E57"/>
    <mergeCell ref="A24:C24"/>
    <mergeCell ref="A25:C25"/>
    <mergeCell ref="H24:J25"/>
    <mergeCell ref="K24:M25"/>
    <mergeCell ref="N24:P25"/>
    <mergeCell ref="Q24:S25"/>
    <mergeCell ref="D24:E24"/>
    <mergeCell ref="F24:G24"/>
    <mergeCell ref="AL24:AN25"/>
    <mergeCell ref="AI66:AK66"/>
    <mergeCell ref="AI17:AK17"/>
    <mergeCell ref="AC16:AE16"/>
    <mergeCell ref="AF16:AH16"/>
    <mergeCell ref="AI16:AK16"/>
    <mergeCell ref="D19:E20"/>
    <mergeCell ref="D7:E8"/>
    <mergeCell ref="D18:G18"/>
    <mergeCell ref="D9:G9"/>
    <mergeCell ref="D12:G12"/>
    <mergeCell ref="F11:G11"/>
    <mergeCell ref="F19:G19"/>
    <mergeCell ref="F20:G20"/>
    <mergeCell ref="F16:G16"/>
    <mergeCell ref="F17:G17"/>
    <mergeCell ref="AI24:AK25"/>
    <mergeCell ref="F56:G56"/>
    <mergeCell ref="F57:G57"/>
    <mergeCell ref="D58:G58"/>
    <mergeCell ref="D59:E60"/>
    <mergeCell ref="F59:G59"/>
    <mergeCell ref="F60:G60"/>
    <mergeCell ref="D61:G61"/>
    <mergeCell ref="D62:E63"/>
    <mergeCell ref="K66:M66"/>
    <mergeCell ref="N66:P66"/>
    <mergeCell ref="Q66:S66"/>
    <mergeCell ref="T66:V66"/>
    <mergeCell ref="W17:Y17"/>
    <mergeCell ref="Z17:AB17"/>
    <mergeCell ref="AC17:AE17"/>
    <mergeCell ref="F13:G13"/>
    <mergeCell ref="F14:G14"/>
    <mergeCell ref="W66:Y66"/>
    <mergeCell ref="Z66:AB66"/>
    <mergeCell ref="AC66:AE66"/>
    <mergeCell ref="F62:G62"/>
    <mergeCell ref="F63:G63"/>
    <mergeCell ref="D64:G64"/>
    <mergeCell ref="D65:E66"/>
    <mergeCell ref="F65:G65"/>
    <mergeCell ref="F66:G66"/>
    <mergeCell ref="AF65:AH65"/>
    <mergeCell ref="AI65:AK65"/>
    <mergeCell ref="AL65:AN65"/>
    <mergeCell ref="AI60:AK60"/>
    <mergeCell ref="AL60:AN60"/>
    <mergeCell ref="AC60:AE60"/>
    <mergeCell ref="AF60:AH60"/>
    <mergeCell ref="AI64:AK64"/>
    <mergeCell ref="AL64:AN64"/>
    <mergeCell ref="AO11:AQ11"/>
    <mergeCell ref="AO60:AQ60"/>
    <mergeCell ref="AI59:AK59"/>
    <mergeCell ref="AL59:AN59"/>
    <mergeCell ref="AO59:AQ59"/>
    <mergeCell ref="AO16:AQ16"/>
    <mergeCell ref="Z16:AB16"/>
    <mergeCell ref="W16:Y16"/>
    <mergeCell ref="K59:M59"/>
    <mergeCell ref="N59:P59"/>
    <mergeCell ref="Q59:S59"/>
    <mergeCell ref="T59:V59"/>
    <mergeCell ref="Z59:AB59"/>
    <mergeCell ref="AC59:AE59"/>
    <mergeCell ref="AL17:AN17"/>
    <mergeCell ref="K17:M17"/>
    <mergeCell ref="N17:P17"/>
    <mergeCell ref="Q17:S17"/>
    <mergeCell ref="T17:V17"/>
    <mergeCell ref="AF59:AH59"/>
    <mergeCell ref="AO17:AQ17"/>
    <mergeCell ref="AO24:AQ25"/>
    <mergeCell ref="K60:M60"/>
    <mergeCell ref="N60:P60"/>
    <mergeCell ref="Q60:S60"/>
    <mergeCell ref="T60:V60"/>
    <mergeCell ref="K16:M16"/>
    <mergeCell ref="N16:P16"/>
    <mergeCell ref="Q16:S16"/>
    <mergeCell ref="T16:V16"/>
    <mergeCell ref="Q65:S65"/>
    <mergeCell ref="T65:V65"/>
    <mergeCell ref="Q40:S41"/>
    <mergeCell ref="K65:M65"/>
    <mergeCell ref="N65:P65"/>
    <mergeCell ref="K64:M64"/>
    <mergeCell ref="N64:P64"/>
    <mergeCell ref="AL10:AN10"/>
    <mergeCell ref="Z10:AB10"/>
    <mergeCell ref="Z53:AB53"/>
    <mergeCell ref="AC53:AE53"/>
    <mergeCell ref="AI53:AK53"/>
    <mergeCell ref="AL53:AN53"/>
    <mergeCell ref="Z15:AB15"/>
    <mergeCell ref="AC11:AE11"/>
    <mergeCell ref="AL16:AN16"/>
    <mergeCell ref="AF17:AH17"/>
    <mergeCell ref="AF24:AH25"/>
    <mergeCell ref="Z11:AB11"/>
    <mergeCell ref="AL11:AN11"/>
    <mergeCell ref="K67:M67"/>
    <mergeCell ref="N67:P67"/>
    <mergeCell ref="Q67:S67"/>
    <mergeCell ref="T67:V67"/>
    <mergeCell ref="H10:J10"/>
    <mergeCell ref="AF4:AH4"/>
    <mergeCell ref="AI4:AK4"/>
    <mergeCell ref="AL4:AN4"/>
    <mergeCell ref="AC67:AE67"/>
    <mergeCell ref="AF67:AH67"/>
    <mergeCell ref="AI67:AK67"/>
    <mergeCell ref="AL67:AN67"/>
    <mergeCell ref="AC18:AE18"/>
    <mergeCell ref="AF18:AH18"/>
    <mergeCell ref="AI18:AK18"/>
    <mergeCell ref="H53:J53"/>
    <mergeCell ref="K53:M53"/>
    <mergeCell ref="N53:P53"/>
    <mergeCell ref="Q53:S53"/>
    <mergeCell ref="T53:V53"/>
    <mergeCell ref="W4:Y4"/>
    <mergeCell ref="Z4:AB4"/>
    <mergeCell ref="AC4:AE4"/>
    <mergeCell ref="H11:J11"/>
    <mergeCell ref="Z65:AB65"/>
    <mergeCell ref="Z60:AB60"/>
    <mergeCell ref="AO64:AQ64"/>
    <mergeCell ref="AC65:AE65"/>
    <mergeCell ref="H4:J4"/>
    <mergeCell ref="K4:M4"/>
    <mergeCell ref="N4:P4"/>
    <mergeCell ref="Q4:S4"/>
    <mergeCell ref="T4:V4"/>
    <mergeCell ref="AO4:AQ4"/>
    <mergeCell ref="AO10:AQ10"/>
    <mergeCell ref="K10:M10"/>
    <mergeCell ref="N10:P10"/>
    <mergeCell ref="Q10:S10"/>
    <mergeCell ref="T10:V10"/>
    <mergeCell ref="W10:Y10"/>
    <mergeCell ref="K11:M11"/>
    <mergeCell ref="N11:P11"/>
    <mergeCell ref="Q11:S11"/>
    <mergeCell ref="T11:V11"/>
    <mergeCell ref="AF11:AH11"/>
    <mergeCell ref="AI11:AK11"/>
    <mergeCell ref="AC10:AE10"/>
    <mergeCell ref="AF10:AH10"/>
    <mergeCell ref="AO18:AQ18"/>
    <mergeCell ref="AL18:AN18"/>
    <mergeCell ref="Q64:S64"/>
    <mergeCell ref="T64:V64"/>
    <mergeCell ref="W64:Y64"/>
    <mergeCell ref="Z64:AB64"/>
    <mergeCell ref="AC64:AE64"/>
    <mergeCell ref="AF64:AH64"/>
    <mergeCell ref="H67:J67"/>
    <mergeCell ref="K18:M18"/>
    <mergeCell ref="N18:P18"/>
    <mergeCell ref="Q18:S18"/>
    <mergeCell ref="T18:V18"/>
    <mergeCell ref="W18:Y18"/>
    <mergeCell ref="W67:Y67"/>
    <mergeCell ref="H59:J59"/>
    <mergeCell ref="H65:J65"/>
    <mergeCell ref="T40:V41"/>
    <mergeCell ref="Z61:AB61"/>
    <mergeCell ref="AF53:AH53"/>
    <mergeCell ref="AC58:AE58"/>
    <mergeCell ref="AO67:AQ67"/>
    <mergeCell ref="AO53:AQ53"/>
    <mergeCell ref="AO65:AQ65"/>
    <mergeCell ref="AL12:AN12"/>
    <mergeCell ref="AO12:AQ12"/>
    <mergeCell ref="H61:J61"/>
    <mergeCell ref="AF58:AH58"/>
    <mergeCell ref="AI58:AK58"/>
    <mergeCell ref="AL58:AN58"/>
    <mergeCell ref="AO58:AQ58"/>
    <mergeCell ref="K15:M15"/>
    <mergeCell ref="N15:P15"/>
    <mergeCell ref="K61:M61"/>
    <mergeCell ref="N61:P61"/>
    <mergeCell ref="Q61:S61"/>
    <mergeCell ref="T61:V61"/>
    <mergeCell ref="W61:Y61"/>
    <mergeCell ref="W59:Y59"/>
    <mergeCell ref="W60:Y60"/>
    <mergeCell ref="AI15:AK15"/>
    <mergeCell ref="AL15:AN15"/>
    <mergeCell ref="AO15:AQ15"/>
    <mergeCell ref="AC61:AE61"/>
    <mergeCell ref="AF61:AH61"/>
    <mergeCell ref="AI61:AK61"/>
    <mergeCell ref="AL61:AN61"/>
    <mergeCell ref="AO61:AQ61"/>
    <mergeCell ref="AL9:AN9"/>
    <mergeCell ref="AO9:AQ9"/>
    <mergeCell ref="H58:J58"/>
    <mergeCell ref="K58:M58"/>
    <mergeCell ref="N9:P9"/>
    <mergeCell ref="Q9:S9"/>
    <mergeCell ref="T9:V9"/>
    <mergeCell ref="W53:Y53"/>
    <mergeCell ref="AC15:AE15"/>
    <mergeCell ref="W9:Y9"/>
    <mergeCell ref="N58:P58"/>
    <mergeCell ref="Q58:S58"/>
    <mergeCell ref="T58:V58"/>
    <mergeCell ref="W58:Y58"/>
    <mergeCell ref="Z58:AB58"/>
    <mergeCell ref="Q15:S15"/>
    <mergeCell ref="Z18:AB18"/>
    <mergeCell ref="T12:V12"/>
    <mergeCell ref="W12:Y12"/>
    <mergeCell ref="Z12:AB12"/>
    <mergeCell ref="AC12:AE12"/>
    <mergeCell ref="AF12:AH12"/>
    <mergeCell ref="T15:V15"/>
    <mergeCell ref="W15:Y15"/>
    <mergeCell ref="H15:J15"/>
    <mergeCell ref="H18:J18"/>
    <mergeCell ref="H16:J16"/>
    <mergeCell ref="K9:M9"/>
    <mergeCell ref="K12:M12"/>
    <mergeCell ref="N12:P12"/>
    <mergeCell ref="Q12:S12"/>
    <mergeCell ref="AF9:AH9"/>
    <mergeCell ref="AI9:AK9"/>
    <mergeCell ref="AF15:AH15"/>
    <mergeCell ref="AI12:AK12"/>
    <mergeCell ref="AI10:AK10"/>
    <mergeCell ref="W11:Y11"/>
    <mergeCell ref="H17:J17"/>
    <mergeCell ref="BZ3:CA3"/>
    <mergeCell ref="E21:F21"/>
    <mergeCell ref="E22:F22"/>
    <mergeCell ref="B42:G42"/>
    <mergeCell ref="A13:B18"/>
    <mergeCell ref="C13:C18"/>
    <mergeCell ref="H9:J9"/>
    <mergeCell ref="A4:G4"/>
    <mergeCell ref="D5:G6"/>
    <mergeCell ref="C5:C6"/>
    <mergeCell ref="A5:B6"/>
    <mergeCell ref="A7:B12"/>
    <mergeCell ref="C7:C12"/>
    <mergeCell ref="F7:G7"/>
    <mergeCell ref="F8:G8"/>
    <mergeCell ref="A19:C20"/>
    <mergeCell ref="D10:E11"/>
    <mergeCell ref="D13:E14"/>
    <mergeCell ref="D16:E17"/>
    <mergeCell ref="D15:G15"/>
    <mergeCell ref="F10:G10"/>
    <mergeCell ref="Z9:AB9"/>
    <mergeCell ref="AC9:AE9"/>
    <mergeCell ref="H12:J12"/>
    <mergeCell ref="H90:I90"/>
    <mergeCell ref="H95:I95"/>
    <mergeCell ref="A48:G48"/>
    <mergeCell ref="E40:F40"/>
    <mergeCell ref="E45:F45"/>
    <mergeCell ref="B47:G47"/>
    <mergeCell ref="H46:I46"/>
    <mergeCell ref="A38:A42"/>
    <mergeCell ref="A43:A47"/>
    <mergeCell ref="H41:I41"/>
    <mergeCell ref="H60:J60"/>
    <mergeCell ref="H64:J64"/>
    <mergeCell ref="H66:J66"/>
    <mergeCell ref="H73:J74"/>
    <mergeCell ref="A62:B67"/>
    <mergeCell ref="C62:C67"/>
    <mergeCell ref="D67:G67"/>
    <mergeCell ref="A68:C69"/>
    <mergeCell ref="D68:E69"/>
    <mergeCell ref="F68:G68"/>
    <mergeCell ref="F69:G69"/>
    <mergeCell ref="E70:F70"/>
    <mergeCell ref="E71:F71"/>
    <mergeCell ref="A73:C73"/>
  </mergeCells>
  <pageMargins left="0.7" right="0.7" top="0.75" bottom="0.75" header="0.3" footer="0.3"/>
  <pageSetup paperSize="8" scale="50" fitToHeight="0" orientation="landscape" horizontalDpi="120" verticalDpi="144" r:id="rId1"/>
  <headerFooter alignWithMargins="0">
    <oddFooter xml:space="preserve">&amp;R
</oddFooter>
  </headerFooter>
  <rowBreaks count="1" manualBreakCount="1">
    <brk id="84" max="4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44"/>
  <sheetViews>
    <sheetView showZeros="0" view="pageBreakPreview" topLeftCell="A55" zoomScale="55" zoomScaleNormal="100" zoomScaleSheetLayoutView="55" workbookViewId="0">
      <selection activeCell="K45" sqref="K45:M46"/>
    </sheetView>
  </sheetViews>
  <sheetFormatPr defaultColWidth="9.109375" defaultRowHeight="13.2"/>
  <cols>
    <col min="1" max="2" width="13.33203125" style="879" customWidth="1"/>
    <col min="3" max="4" width="12.109375" style="879" customWidth="1"/>
    <col min="5" max="5" width="5.109375" style="879" customWidth="1"/>
    <col min="6" max="6" width="8.109375" style="879" customWidth="1"/>
    <col min="7" max="7" width="8.5546875" style="879" customWidth="1"/>
    <col min="8" max="43" width="10.109375" style="879" customWidth="1"/>
    <col min="44" max="44" width="13.6640625" style="879" customWidth="1"/>
    <col min="45" max="45" width="14.6640625" style="879" customWidth="1"/>
    <col min="46" max="79" width="8" style="879" customWidth="1"/>
    <col min="80" max="80" width="12" style="879" bestFit="1" customWidth="1"/>
    <col min="81" max="16384" width="9.109375" style="879"/>
  </cols>
  <sheetData>
    <row r="1" spans="1:83" s="710" customFormat="1" ht="26.25" customHeight="1">
      <c r="A1" s="1500" t="s">
        <v>242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  <c r="N1" s="1500"/>
      <c r="O1" s="1500"/>
      <c r="P1" s="1500"/>
      <c r="Q1" s="1500"/>
      <c r="R1" s="1500"/>
      <c r="S1" s="1500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  <c r="AK1" s="1500"/>
      <c r="AL1" s="1500"/>
      <c r="AM1" s="1500"/>
      <c r="AN1" s="1500"/>
      <c r="AO1" s="1500"/>
      <c r="AP1" s="1500"/>
      <c r="AQ1" s="1500"/>
      <c r="BV1" s="711"/>
      <c r="BW1" s="711"/>
      <c r="BX1" s="711"/>
      <c r="BY1" s="712"/>
      <c r="BZ1" s="711"/>
      <c r="CA1" s="711"/>
      <c r="CB1" s="711"/>
      <c r="CC1" s="711"/>
    </row>
    <row r="2" spans="1:83" s="719" customFormat="1" ht="28.2">
      <c r="A2" s="710"/>
      <c r="B2" s="711"/>
      <c r="C2" s="711"/>
      <c r="D2" s="711"/>
      <c r="E2" s="711"/>
      <c r="F2" s="713"/>
      <c r="G2" s="711"/>
      <c r="H2" s="711"/>
      <c r="I2" s="710"/>
      <c r="J2" s="710"/>
      <c r="K2" s="714"/>
      <c r="L2" s="714"/>
      <c r="M2" s="714"/>
      <c r="N2" s="715"/>
      <c r="O2" s="711"/>
      <c r="P2" s="711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6" t="s">
        <v>4</v>
      </c>
      <c r="AN2" s="1501">
        <v>43463</v>
      </c>
      <c r="AO2" s="1501"/>
      <c r="AP2" s="1501"/>
      <c r="AQ2" s="1501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7"/>
      <c r="BW2" s="711"/>
      <c r="BX2" s="1502"/>
      <c r="BY2" s="1502"/>
      <c r="BZ2" s="1502"/>
      <c r="CA2" s="1502"/>
      <c r="CB2" s="718"/>
      <c r="CC2" s="718"/>
    </row>
    <row r="3" spans="1:83" s="719" customFormat="1" ht="17.399999999999999" thickBot="1">
      <c r="A3" s="710"/>
      <c r="B3" s="711"/>
      <c r="C3" s="711"/>
      <c r="D3" s="711"/>
      <c r="E3" s="711"/>
      <c r="F3" s="711"/>
      <c r="G3" s="711"/>
      <c r="H3" s="711"/>
      <c r="I3" s="759"/>
      <c r="J3" s="759"/>
      <c r="K3" s="953"/>
      <c r="L3" s="759"/>
      <c r="M3" s="711"/>
      <c r="N3" s="710"/>
      <c r="O3" s="759"/>
      <c r="P3" s="710"/>
      <c r="Q3" s="710"/>
      <c r="R3" s="759"/>
      <c r="S3" s="710"/>
      <c r="T3" s="710"/>
      <c r="U3" s="759"/>
      <c r="V3" s="710"/>
      <c r="W3" s="710"/>
      <c r="X3" s="759"/>
      <c r="Y3" s="710"/>
      <c r="Z3" s="710"/>
      <c r="AA3" s="759"/>
      <c r="AB3" s="710"/>
      <c r="AC3" s="710"/>
      <c r="AD3" s="759"/>
      <c r="AE3" s="710"/>
      <c r="AF3" s="710"/>
      <c r="AG3" s="759"/>
      <c r="AH3" s="710"/>
      <c r="AI3" s="710"/>
      <c r="AJ3" s="759"/>
      <c r="AK3" s="710"/>
      <c r="AL3" s="710"/>
      <c r="AM3" s="759"/>
      <c r="AN3" s="710"/>
      <c r="AO3" s="710"/>
      <c r="AP3" s="759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1"/>
      <c r="BW3" s="711"/>
      <c r="BX3" s="711"/>
      <c r="BY3" s="711"/>
      <c r="BZ3" s="711"/>
      <c r="CA3" s="711"/>
      <c r="CB3" s="718"/>
      <c r="CC3" s="718"/>
    </row>
    <row r="4" spans="1:83" s="719" customFormat="1" ht="16.5" customHeight="1" thickBot="1">
      <c r="A4" s="1504" t="s">
        <v>5</v>
      </c>
      <c r="B4" s="1505"/>
      <c r="C4" s="1505"/>
      <c r="D4" s="1505"/>
      <c r="E4" s="1505"/>
      <c r="F4" s="1505"/>
      <c r="G4" s="1506"/>
      <c r="H4" s="1507" t="s">
        <v>170</v>
      </c>
      <c r="I4" s="1508"/>
      <c r="J4" s="1509"/>
      <c r="K4" s="1507" t="s">
        <v>171</v>
      </c>
      <c r="L4" s="1508"/>
      <c r="M4" s="1509"/>
      <c r="N4" s="1507" t="s">
        <v>172</v>
      </c>
      <c r="O4" s="1508"/>
      <c r="P4" s="1509"/>
      <c r="Q4" s="1507" t="s">
        <v>173</v>
      </c>
      <c r="R4" s="1508"/>
      <c r="S4" s="1509"/>
      <c r="T4" s="1507" t="s">
        <v>174</v>
      </c>
      <c r="U4" s="1508"/>
      <c r="V4" s="1509"/>
      <c r="W4" s="1507" t="s">
        <v>175</v>
      </c>
      <c r="X4" s="1508"/>
      <c r="Y4" s="1509"/>
      <c r="Z4" s="1507" t="s">
        <v>176</v>
      </c>
      <c r="AA4" s="1508"/>
      <c r="AB4" s="1509"/>
      <c r="AC4" s="1507" t="s">
        <v>177</v>
      </c>
      <c r="AD4" s="1508"/>
      <c r="AE4" s="1509"/>
      <c r="AF4" s="1507" t="s">
        <v>178</v>
      </c>
      <c r="AG4" s="1508"/>
      <c r="AH4" s="1509"/>
      <c r="AI4" s="1507" t="s">
        <v>179</v>
      </c>
      <c r="AJ4" s="1508"/>
      <c r="AK4" s="1509"/>
      <c r="AL4" s="1507" t="s">
        <v>180</v>
      </c>
      <c r="AM4" s="1508"/>
      <c r="AN4" s="1509"/>
      <c r="AO4" s="1507" t="s">
        <v>181</v>
      </c>
      <c r="AP4" s="1508"/>
      <c r="AQ4" s="1509"/>
      <c r="BV4" s="718"/>
      <c r="BW4" s="718"/>
      <c r="BX4" s="718"/>
      <c r="BY4" s="718"/>
      <c r="BZ4" s="718"/>
      <c r="CA4" s="718"/>
      <c r="CB4" s="718"/>
      <c r="CC4" s="718"/>
    </row>
    <row r="5" spans="1:83" s="719" customFormat="1" ht="16.5" customHeight="1">
      <c r="A5" s="1510" t="s">
        <v>182</v>
      </c>
      <c r="B5" s="1511"/>
      <c r="C5" s="1514" t="s">
        <v>183</v>
      </c>
      <c r="D5" s="1516"/>
      <c r="E5" s="1517"/>
      <c r="F5" s="1517"/>
      <c r="G5" s="1518"/>
      <c r="H5" s="721" t="s">
        <v>9</v>
      </c>
      <c r="I5" s="722" t="s">
        <v>10</v>
      </c>
      <c r="J5" s="723" t="s">
        <v>11</v>
      </c>
      <c r="K5" s="721" t="s">
        <v>9</v>
      </c>
      <c r="L5" s="722" t="s">
        <v>10</v>
      </c>
      <c r="M5" s="723" t="s">
        <v>11</v>
      </c>
      <c r="N5" s="721" t="s">
        <v>9</v>
      </c>
      <c r="O5" s="722" t="s">
        <v>10</v>
      </c>
      <c r="P5" s="723" t="s">
        <v>11</v>
      </c>
      <c r="Q5" s="721" t="s">
        <v>9</v>
      </c>
      <c r="R5" s="722" t="s">
        <v>10</v>
      </c>
      <c r="S5" s="723" t="s">
        <v>11</v>
      </c>
      <c r="T5" s="721" t="s">
        <v>9</v>
      </c>
      <c r="U5" s="722" t="s">
        <v>10</v>
      </c>
      <c r="V5" s="723" t="s">
        <v>11</v>
      </c>
      <c r="W5" s="721" t="s">
        <v>9</v>
      </c>
      <c r="X5" s="722" t="s">
        <v>10</v>
      </c>
      <c r="Y5" s="723" t="s">
        <v>11</v>
      </c>
      <c r="Z5" s="721" t="s">
        <v>9</v>
      </c>
      <c r="AA5" s="722" t="s">
        <v>10</v>
      </c>
      <c r="AB5" s="723" t="s">
        <v>11</v>
      </c>
      <c r="AC5" s="721" t="s">
        <v>9</v>
      </c>
      <c r="AD5" s="722" t="s">
        <v>10</v>
      </c>
      <c r="AE5" s="723" t="s">
        <v>11</v>
      </c>
      <c r="AF5" s="721" t="s">
        <v>9</v>
      </c>
      <c r="AG5" s="722" t="s">
        <v>10</v>
      </c>
      <c r="AH5" s="723" t="s">
        <v>11</v>
      </c>
      <c r="AI5" s="721" t="s">
        <v>9</v>
      </c>
      <c r="AJ5" s="722" t="s">
        <v>10</v>
      </c>
      <c r="AK5" s="723" t="s">
        <v>11</v>
      </c>
      <c r="AL5" s="721" t="s">
        <v>9</v>
      </c>
      <c r="AM5" s="722" t="s">
        <v>10</v>
      </c>
      <c r="AN5" s="723" t="s">
        <v>11</v>
      </c>
      <c r="AO5" s="721" t="s">
        <v>9</v>
      </c>
      <c r="AP5" s="722" t="s">
        <v>10</v>
      </c>
      <c r="AQ5" s="723" t="s">
        <v>11</v>
      </c>
      <c r="BV5" s="718"/>
      <c r="BW5" s="718"/>
      <c r="BX5" s="718"/>
      <c r="BY5" s="718"/>
      <c r="BZ5" s="718"/>
      <c r="CA5" s="718"/>
      <c r="CB5" s="718"/>
      <c r="CC5" s="718"/>
    </row>
    <row r="6" spans="1:83" s="719" customFormat="1" ht="16.5" customHeight="1" thickBot="1">
      <c r="A6" s="1512"/>
      <c r="B6" s="1513"/>
      <c r="C6" s="1515"/>
      <c r="D6" s="1519"/>
      <c r="E6" s="1520"/>
      <c r="F6" s="1520"/>
      <c r="G6" s="1521"/>
      <c r="H6" s="727" t="s">
        <v>14</v>
      </c>
      <c r="I6" s="728" t="s">
        <v>15</v>
      </c>
      <c r="J6" s="729" t="s">
        <v>70</v>
      </c>
      <c r="K6" s="727" t="s">
        <v>14</v>
      </c>
      <c r="L6" s="728" t="s">
        <v>15</v>
      </c>
      <c r="M6" s="729" t="s">
        <v>70</v>
      </c>
      <c r="N6" s="727" t="s">
        <v>14</v>
      </c>
      <c r="O6" s="728" t="s">
        <v>15</v>
      </c>
      <c r="P6" s="729" t="s">
        <v>70</v>
      </c>
      <c r="Q6" s="727" t="s">
        <v>14</v>
      </c>
      <c r="R6" s="728" t="s">
        <v>15</v>
      </c>
      <c r="S6" s="729" t="s">
        <v>70</v>
      </c>
      <c r="T6" s="727" t="s">
        <v>14</v>
      </c>
      <c r="U6" s="728" t="s">
        <v>15</v>
      </c>
      <c r="V6" s="729" t="s">
        <v>70</v>
      </c>
      <c r="W6" s="727" t="s">
        <v>14</v>
      </c>
      <c r="X6" s="728" t="s">
        <v>15</v>
      </c>
      <c r="Y6" s="729" t="s">
        <v>70</v>
      </c>
      <c r="Z6" s="727" t="s">
        <v>14</v>
      </c>
      <c r="AA6" s="728" t="s">
        <v>15</v>
      </c>
      <c r="AB6" s="729" t="s">
        <v>70</v>
      </c>
      <c r="AC6" s="727" t="s">
        <v>14</v>
      </c>
      <c r="AD6" s="728" t="s">
        <v>15</v>
      </c>
      <c r="AE6" s="729" t="s">
        <v>70</v>
      </c>
      <c r="AF6" s="727" t="s">
        <v>14</v>
      </c>
      <c r="AG6" s="728" t="s">
        <v>15</v>
      </c>
      <c r="AH6" s="729" t="s">
        <v>70</v>
      </c>
      <c r="AI6" s="727" t="s">
        <v>14</v>
      </c>
      <c r="AJ6" s="728" t="s">
        <v>15</v>
      </c>
      <c r="AK6" s="729" t="s">
        <v>70</v>
      </c>
      <c r="AL6" s="727" t="s">
        <v>14</v>
      </c>
      <c r="AM6" s="728" t="s">
        <v>15</v>
      </c>
      <c r="AN6" s="729" t="s">
        <v>70</v>
      </c>
      <c r="AO6" s="727" t="s">
        <v>14</v>
      </c>
      <c r="AP6" s="728" t="s">
        <v>15</v>
      </c>
      <c r="AQ6" s="729" t="s">
        <v>70</v>
      </c>
      <c r="BV6" s="718"/>
      <c r="BW6" s="718"/>
      <c r="BX6" s="718"/>
      <c r="BY6" s="718"/>
      <c r="BZ6" s="718"/>
      <c r="CA6" s="718"/>
      <c r="CB6" s="718"/>
      <c r="CC6" s="718"/>
    </row>
    <row r="7" spans="1:83" s="710" customFormat="1" ht="16.5" customHeight="1">
      <c r="A7" s="1522" t="s">
        <v>20</v>
      </c>
      <c r="B7" s="1523"/>
      <c r="C7" s="1528">
        <v>16</v>
      </c>
      <c r="D7" s="1531" t="s">
        <v>18</v>
      </c>
      <c r="E7" s="1532"/>
      <c r="F7" s="1535" t="s">
        <v>216</v>
      </c>
      <c r="G7" s="1629"/>
      <c r="H7" s="891">
        <f>SQRT(I7^2+J7^2)*1000/(1.73*H11)</f>
        <v>0</v>
      </c>
      <c r="I7" s="890">
        <v>0</v>
      </c>
      <c r="J7" s="889">
        <v>0</v>
      </c>
      <c r="K7" s="891">
        <f>SQRT(L7^2+M7^2)*1000/(1.73*K11)</f>
        <v>0</v>
      </c>
      <c r="L7" s="890">
        <v>0</v>
      </c>
      <c r="M7" s="889">
        <v>0</v>
      </c>
      <c r="N7" s="891">
        <f>SQRT(O7^2+P7^2)*1000/(1.73*N11)</f>
        <v>0</v>
      </c>
      <c r="O7" s="890">
        <v>0</v>
      </c>
      <c r="P7" s="889">
        <v>0</v>
      </c>
      <c r="Q7" s="891">
        <f>SQRT(R7^2+S7^2)*1000/(1.73*Q11)</f>
        <v>0</v>
      </c>
      <c r="R7" s="890">
        <v>0</v>
      </c>
      <c r="S7" s="889">
        <v>0</v>
      </c>
      <c r="T7" s="891">
        <f>SQRT(U7^2+V7^2)*1000/(1.73*T11)</f>
        <v>0</v>
      </c>
      <c r="U7" s="890">
        <v>0</v>
      </c>
      <c r="V7" s="889">
        <v>0</v>
      </c>
      <c r="W7" s="891">
        <f>SQRT(X7^2+Y7^2)*1000/(1.73*W11)</f>
        <v>0</v>
      </c>
      <c r="X7" s="890">
        <v>0</v>
      </c>
      <c r="Y7" s="889">
        <v>0</v>
      </c>
      <c r="Z7" s="891">
        <f>SQRT(AA7^2+AB7^2)*1000/(1.73*Z11)</f>
        <v>0</v>
      </c>
      <c r="AA7" s="890">
        <v>0</v>
      </c>
      <c r="AB7" s="889">
        <v>0</v>
      </c>
      <c r="AC7" s="891">
        <f>SQRT(AD7^2+AE7^2)*1000/(1.73*AC11)</f>
        <v>0</v>
      </c>
      <c r="AD7" s="890">
        <v>0</v>
      </c>
      <c r="AE7" s="889">
        <v>0</v>
      </c>
      <c r="AF7" s="891">
        <f>SQRT(AG7^2+AH7^2)*1000/(1.73*AF11)</f>
        <v>0</v>
      </c>
      <c r="AG7" s="890">
        <v>0</v>
      </c>
      <c r="AH7" s="889">
        <v>0</v>
      </c>
      <c r="AI7" s="891">
        <f>SQRT(AJ7^2+AK7^2)*1000/(1.73*AI11)</f>
        <v>0</v>
      </c>
      <c r="AJ7" s="890">
        <v>0</v>
      </c>
      <c r="AK7" s="889">
        <v>0</v>
      </c>
      <c r="AL7" s="891">
        <f>SQRT(AM7^2+AN7^2)*1000/(1.73*AL11)</f>
        <v>0</v>
      </c>
      <c r="AM7" s="890">
        <v>0</v>
      </c>
      <c r="AN7" s="889">
        <v>0</v>
      </c>
      <c r="AO7" s="891">
        <f>SQRT(AP7^2+AQ7^2)*1000/(1.73*AO11)</f>
        <v>0</v>
      </c>
      <c r="AP7" s="890">
        <v>0</v>
      </c>
      <c r="AQ7" s="889">
        <v>0</v>
      </c>
      <c r="AR7" s="733"/>
      <c r="AS7" s="733"/>
      <c r="CB7" s="733"/>
      <c r="CC7" s="733"/>
      <c r="CD7" s="733"/>
      <c r="CE7" s="733"/>
    </row>
    <row r="8" spans="1:83" s="710" customFormat="1" ht="16.5" customHeight="1">
      <c r="A8" s="1634"/>
      <c r="B8" s="1525"/>
      <c r="C8" s="1529"/>
      <c r="D8" s="1635"/>
      <c r="E8" s="1636"/>
      <c r="F8" s="1637" t="s">
        <v>184</v>
      </c>
      <c r="G8" s="1638"/>
      <c r="H8" s="948">
        <f>SQRT(I8^2+J8^2)*1000/(1.73*H12)</f>
        <v>10.69340200240336</v>
      </c>
      <c r="I8" s="947">
        <f>I32</f>
        <v>0.64749999999999996</v>
      </c>
      <c r="J8" s="946">
        <f>J32</f>
        <v>0.15581999999999999</v>
      </c>
      <c r="K8" s="948">
        <f>SQRT(L8^2+M8^2)*1000/(1.73*K12)</f>
        <v>10.110966430059772</v>
      </c>
      <c r="L8" s="947">
        <f>L32</f>
        <v>0.61277999999999999</v>
      </c>
      <c r="M8" s="946">
        <f>M32</f>
        <v>0.14504</v>
      </c>
      <c r="N8" s="948">
        <f>SQRT(O8^2+P8^2)*1000/(1.73*N12)</f>
        <v>10.992183692601643</v>
      </c>
      <c r="O8" s="947">
        <f>O32</f>
        <v>0.66794000000000009</v>
      </c>
      <c r="P8" s="946">
        <f>P32</f>
        <v>0.15007999999999999</v>
      </c>
      <c r="Q8" s="948">
        <f>SQRT(R8^2+S8^2)*1000/(1.73*Q12)</f>
        <v>10.985710814037176</v>
      </c>
      <c r="R8" s="947">
        <f>R32</f>
        <v>0.66864000000000012</v>
      </c>
      <c r="S8" s="946">
        <f>S32</f>
        <v>0.14504</v>
      </c>
      <c r="T8" s="948">
        <f>SQRT(U8^2+V8^2)*1000/(1.73*T12)</f>
        <v>11.252168333175607</v>
      </c>
      <c r="U8" s="947">
        <f>U32</f>
        <v>0.68474000000000002</v>
      </c>
      <c r="V8" s="946">
        <f>V32</f>
        <v>0.14909999999999998</v>
      </c>
      <c r="W8" s="948">
        <f>SQRT(X8^2+Y8^2)*1000/(1.73*W12)</f>
        <v>11.999549976766668</v>
      </c>
      <c r="X8" s="947">
        <f>X32</f>
        <v>0.73275999999999997</v>
      </c>
      <c r="Y8" s="946">
        <f>Y32</f>
        <v>0.14686000000000002</v>
      </c>
      <c r="Z8" s="948">
        <f>SQRT(AA8^2+AB8^2)*1000/(1.73*Z12)</f>
        <v>12.603566743100375</v>
      </c>
      <c r="AA8" s="947">
        <f>AA32</f>
        <v>0.77014000000000005</v>
      </c>
      <c r="AB8" s="946">
        <f>AB32</f>
        <v>0.15175999999999998</v>
      </c>
      <c r="AC8" s="948">
        <f>SQRT(AD8^2+AE8^2)*1000/(1.73*AC12)</f>
        <v>11.727446810867423</v>
      </c>
      <c r="AD8" s="947">
        <f>AD32</f>
        <v>0.72029999999999994</v>
      </c>
      <c r="AE8" s="946">
        <f>AE32</f>
        <v>9.3379999999999991E-2</v>
      </c>
      <c r="AF8" s="948">
        <f>SQRT(AG8^2+AH8^2)*1000/(1.73*AF12)</f>
        <v>9.9879719422802111</v>
      </c>
      <c r="AG8" s="947">
        <f>AG32</f>
        <v>0.61431999999999998</v>
      </c>
      <c r="AH8" s="946">
        <f>AH32</f>
        <v>5.6000000000000001E-2</v>
      </c>
      <c r="AI8" s="948">
        <f>SQRT(AJ8^2+AK8^2)*1000/(1.73*AI12)</f>
        <v>9.7764069555705113</v>
      </c>
      <c r="AJ8" s="947">
        <f>AJ32</f>
        <v>0.60186000000000006</v>
      </c>
      <c r="AK8" s="946">
        <f>AK32</f>
        <v>6.6220000000000001E-2</v>
      </c>
      <c r="AL8" s="948">
        <f>SQRT(AM8^2+AN8^2)*1000/(1.73*AL12)</f>
        <v>10.097268020335317</v>
      </c>
      <c r="AM8" s="947">
        <f>AM32</f>
        <v>0.62173999999999996</v>
      </c>
      <c r="AN8" s="946">
        <f>AN32</f>
        <v>8.1900000000000001E-2</v>
      </c>
      <c r="AO8" s="948">
        <f>SQRT(AP8^2+AQ8^2)*1000/(1.73*AO12)</f>
        <v>10.249549849644231</v>
      </c>
      <c r="AP8" s="947">
        <f>AP32</f>
        <v>0.63070000000000004</v>
      </c>
      <c r="AQ8" s="946">
        <f>AQ32</f>
        <v>8.6240000000000011E-2</v>
      </c>
      <c r="AR8" s="733"/>
      <c r="AS8" s="733"/>
      <c r="AV8" s="733"/>
      <c r="CB8" s="733"/>
      <c r="CC8" s="733"/>
      <c r="CD8" s="733"/>
      <c r="CE8" s="733"/>
    </row>
    <row r="9" spans="1:83" s="710" customFormat="1" ht="16.5" customHeight="1" thickBot="1">
      <c r="A9" s="1524"/>
      <c r="B9" s="1525"/>
      <c r="C9" s="1529"/>
      <c r="D9" s="1533"/>
      <c r="E9" s="1534"/>
      <c r="F9" s="1537" t="s">
        <v>112</v>
      </c>
      <c r="G9" s="1630"/>
      <c r="H9" s="734">
        <f>SQRT(I9^2+J9^2)*1000/(1.73*H13)</f>
        <v>328.7689658892416</v>
      </c>
      <c r="I9" s="735">
        <f>I53+I51</f>
        <v>5.8573157</v>
      </c>
      <c r="J9" s="736">
        <f>J53+J51</f>
        <v>1.1652</v>
      </c>
      <c r="K9" s="734">
        <f>SQRT(L9^2+M9^2)*1000/(1.73*K13)</f>
        <v>322.35512797094407</v>
      </c>
      <c r="L9" s="735">
        <f>L53+L51</f>
        <v>5.7968159500000001</v>
      </c>
      <c r="M9" s="736">
        <f>M53+M51</f>
        <v>1.1579999999999999</v>
      </c>
      <c r="N9" s="734">
        <f>SQRT(O9^2+P9^2)*1000/(1.73*N13)</f>
        <v>330.22084990308917</v>
      </c>
      <c r="O9" s="735">
        <f>O53+O51</f>
        <v>5.8861161199999996</v>
      </c>
      <c r="P9" s="736">
        <f>P53+P51</f>
        <v>1.1555</v>
      </c>
      <c r="Q9" s="734">
        <f>SQRT(R9^2+S9^2)*1000/(1.73*Q13)</f>
        <v>338.21286884612522</v>
      </c>
      <c r="R9" s="735">
        <f>R53+R51</f>
        <v>6.0313162999999994</v>
      </c>
      <c r="S9" s="736">
        <f>S53+S51</f>
        <v>1.1694</v>
      </c>
      <c r="T9" s="734">
        <f>SQRT(U9^2+V9^2)*1000/(1.73*T13)</f>
        <v>366.90022597891988</v>
      </c>
      <c r="U9" s="735">
        <f>U53+U51</f>
        <v>6.5552164800000003</v>
      </c>
      <c r="V9" s="736">
        <f>V53+V51</f>
        <v>1.2033</v>
      </c>
      <c r="W9" s="734">
        <f>SQRT(X9^2+Y9^2)*1000/(1.73*W13)</f>
        <v>388.16654812854478</v>
      </c>
      <c r="X9" s="735">
        <f>X53+X51</f>
        <v>6.9371165999999995</v>
      </c>
      <c r="Y9" s="736">
        <f>Y53+Y51</f>
        <v>1.2624</v>
      </c>
      <c r="Z9" s="734">
        <f>SQRT(AA9^2+AB9^2)*1000/(1.73*Z13)</f>
        <v>380.76675656171119</v>
      </c>
      <c r="AA9" s="735">
        <f>AA53+AA51</f>
        <v>6.8137168299999997</v>
      </c>
      <c r="AB9" s="736">
        <f>AB53+AB51</f>
        <v>1.1886999999999999</v>
      </c>
      <c r="AC9" s="734">
        <f>SQRT(AD9^2+AE9^2)*1000/(1.73*AC13)</f>
        <v>384.48129051103621</v>
      </c>
      <c r="AD9" s="735">
        <f>AD53+AD51</f>
        <v>6.8362169899999996</v>
      </c>
      <c r="AE9" s="736">
        <f>AE53+AE51</f>
        <v>1.0579000000000001</v>
      </c>
      <c r="AF9" s="734">
        <f>SQRT(AG9^2+AH9^2)*1000/(1.73*AF13)</f>
        <v>378.13529147067811</v>
      </c>
      <c r="AG9" s="735">
        <f>AG53+AG51</f>
        <v>6.7202161699999987</v>
      </c>
      <c r="AH9" s="736">
        <f>AH53+AH51</f>
        <v>1.0607000000000002</v>
      </c>
      <c r="AI9" s="734">
        <f>SQRT(AJ9^2+AK9^2)*1000/(1.73*AI13)</f>
        <v>368.91915307586265</v>
      </c>
      <c r="AJ9" s="735">
        <f>AJ53+AJ51</f>
        <v>6.5583173400000003</v>
      </c>
      <c r="AK9" s="736">
        <f>AK53+AK51</f>
        <v>1.0228000000000002</v>
      </c>
      <c r="AL9" s="734">
        <f>SQRT(AM9^2+AN9^2)*1000/(1.73*AL13)</f>
        <v>366.12014709418969</v>
      </c>
      <c r="AM9" s="735">
        <f>AM53+AM51</f>
        <v>6.5103174999999993</v>
      </c>
      <c r="AN9" s="736">
        <f>AN53+AN51</f>
        <v>1.0037</v>
      </c>
      <c r="AO9" s="734">
        <f>SQRT(AP9^2+AQ9^2)*1000/(1.73*AO13)</f>
        <v>359.00021499746123</v>
      </c>
      <c r="AP9" s="735">
        <f>AP53+AP51</f>
        <v>6.3792176699999992</v>
      </c>
      <c r="AQ9" s="736">
        <f>AQ53+AQ51</f>
        <v>1.0128999999999999</v>
      </c>
      <c r="AR9" s="733"/>
      <c r="AS9" s="733"/>
      <c r="CB9" s="733"/>
      <c r="CC9" s="733"/>
      <c r="CD9" s="733"/>
      <c r="CE9" s="733"/>
    </row>
    <row r="10" spans="1:83" s="710" customFormat="1" ht="16.5" customHeight="1" thickBot="1">
      <c r="A10" s="1524"/>
      <c r="B10" s="1525"/>
      <c r="C10" s="1529"/>
      <c r="D10" s="1539" t="s">
        <v>21</v>
      </c>
      <c r="E10" s="1540"/>
      <c r="F10" s="1639"/>
      <c r="G10" s="1640"/>
      <c r="H10" s="1631">
        <v>6</v>
      </c>
      <c r="I10" s="1632"/>
      <c r="J10" s="1633"/>
      <c r="K10" s="1631">
        <v>6</v>
      </c>
      <c r="L10" s="1632"/>
      <c r="M10" s="1633"/>
      <c r="N10" s="1631">
        <v>6</v>
      </c>
      <c r="O10" s="1632"/>
      <c r="P10" s="1633"/>
      <c r="Q10" s="1631">
        <v>6</v>
      </c>
      <c r="R10" s="1632"/>
      <c r="S10" s="1633"/>
      <c r="T10" s="1631">
        <v>6</v>
      </c>
      <c r="U10" s="1632"/>
      <c r="V10" s="1633"/>
      <c r="W10" s="1631">
        <v>6</v>
      </c>
      <c r="X10" s="1632"/>
      <c r="Y10" s="1633"/>
      <c r="Z10" s="1631">
        <v>6</v>
      </c>
      <c r="AA10" s="1632"/>
      <c r="AB10" s="1633"/>
      <c r="AC10" s="1631">
        <v>6</v>
      </c>
      <c r="AD10" s="1632"/>
      <c r="AE10" s="1633"/>
      <c r="AF10" s="1631">
        <v>6</v>
      </c>
      <c r="AG10" s="1632"/>
      <c r="AH10" s="1633"/>
      <c r="AI10" s="1631">
        <v>6</v>
      </c>
      <c r="AJ10" s="1632"/>
      <c r="AK10" s="1633"/>
      <c r="AL10" s="1631">
        <v>6</v>
      </c>
      <c r="AM10" s="1632"/>
      <c r="AN10" s="1633"/>
      <c r="AO10" s="1631">
        <v>6</v>
      </c>
      <c r="AP10" s="1632"/>
      <c r="AQ10" s="1633"/>
    </row>
    <row r="11" spans="1:83" s="710" customFormat="1" ht="16.5" customHeight="1">
      <c r="A11" s="1524"/>
      <c r="B11" s="1525"/>
      <c r="C11" s="1529"/>
      <c r="D11" s="1554" t="s">
        <v>22</v>
      </c>
      <c r="E11" s="1571"/>
      <c r="F11" s="1582" t="s">
        <v>216</v>
      </c>
      <c r="G11" s="1642"/>
      <c r="H11" s="1555">
        <v>118</v>
      </c>
      <c r="I11" s="1556"/>
      <c r="J11" s="1557"/>
      <c r="K11" s="1555">
        <v>119</v>
      </c>
      <c r="L11" s="1556"/>
      <c r="M11" s="1557"/>
      <c r="N11" s="1555">
        <v>118</v>
      </c>
      <c r="O11" s="1556"/>
      <c r="P11" s="1557"/>
      <c r="Q11" s="1555">
        <v>119</v>
      </c>
      <c r="R11" s="1556"/>
      <c r="S11" s="1557"/>
      <c r="T11" s="1555">
        <v>118</v>
      </c>
      <c r="U11" s="1556"/>
      <c r="V11" s="1557"/>
      <c r="W11" s="1555">
        <v>118</v>
      </c>
      <c r="X11" s="1556"/>
      <c r="Y11" s="1557"/>
      <c r="Z11" s="1555">
        <v>118</v>
      </c>
      <c r="AA11" s="1556"/>
      <c r="AB11" s="1557"/>
      <c r="AC11" s="1555">
        <v>117</v>
      </c>
      <c r="AD11" s="1556"/>
      <c r="AE11" s="1557"/>
      <c r="AF11" s="1555">
        <v>117</v>
      </c>
      <c r="AG11" s="1556"/>
      <c r="AH11" s="1557"/>
      <c r="AI11" s="1555">
        <v>117</v>
      </c>
      <c r="AJ11" s="1556"/>
      <c r="AK11" s="1557"/>
      <c r="AL11" s="1555">
        <v>117</v>
      </c>
      <c r="AM11" s="1556"/>
      <c r="AN11" s="1557"/>
      <c r="AO11" s="1555">
        <v>117</v>
      </c>
      <c r="AP11" s="1556"/>
      <c r="AQ11" s="1557"/>
    </row>
    <row r="12" spans="1:83" s="710" customFormat="1" ht="16.5" customHeight="1">
      <c r="A12" s="1524"/>
      <c r="B12" s="1525"/>
      <c r="C12" s="1529"/>
      <c r="D12" s="1524"/>
      <c r="E12" s="1641"/>
      <c r="F12" s="1643" t="s">
        <v>184</v>
      </c>
      <c r="G12" s="1644"/>
      <c r="H12" s="1645">
        <v>36</v>
      </c>
      <c r="I12" s="1646"/>
      <c r="J12" s="1647"/>
      <c r="K12" s="1645">
        <v>36</v>
      </c>
      <c r="L12" s="1646"/>
      <c r="M12" s="1647"/>
      <c r="N12" s="1645">
        <v>36</v>
      </c>
      <c r="O12" s="1646"/>
      <c r="P12" s="1647"/>
      <c r="Q12" s="1645">
        <v>36</v>
      </c>
      <c r="R12" s="1646"/>
      <c r="S12" s="1647"/>
      <c r="T12" s="1645">
        <v>36</v>
      </c>
      <c r="U12" s="1646"/>
      <c r="V12" s="1647"/>
      <c r="W12" s="1645">
        <v>36</v>
      </c>
      <c r="X12" s="1646"/>
      <c r="Y12" s="1647"/>
      <c r="Z12" s="1645">
        <v>36</v>
      </c>
      <c r="AA12" s="1646"/>
      <c r="AB12" s="1647"/>
      <c r="AC12" s="1645">
        <v>35.799999999999997</v>
      </c>
      <c r="AD12" s="1646"/>
      <c r="AE12" s="1647"/>
      <c r="AF12" s="1645">
        <v>35.700000000000003</v>
      </c>
      <c r="AG12" s="1646"/>
      <c r="AH12" s="1647"/>
      <c r="AI12" s="1645">
        <v>35.799999999999997</v>
      </c>
      <c r="AJ12" s="1646"/>
      <c r="AK12" s="1647"/>
      <c r="AL12" s="1645">
        <v>35.9</v>
      </c>
      <c r="AM12" s="1646"/>
      <c r="AN12" s="1647"/>
      <c r="AO12" s="1645">
        <v>35.9</v>
      </c>
      <c r="AP12" s="1646"/>
      <c r="AQ12" s="1647"/>
    </row>
    <row r="13" spans="1:83" s="710" customFormat="1" ht="16.5" customHeight="1" thickBot="1">
      <c r="A13" s="1524"/>
      <c r="B13" s="1525"/>
      <c r="C13" s="1529"/>
      <c r="D13" s="1526"/>
      <c r="E13" s="1572"/>
      <c r="F13" s="1648" t="s">
        <v>112</v>
      </c>
      <c r="G13" s="1649"/>
      <c r="H13" s="1558">
        <v>10.5</v>
      </c>
      <c r="I13" s="1559"/>
      <c r="J13" s="1560"/>
      <c r="K13" s="1558">
        <v>10.6</v>
      </c>
      <c r="L13" s="1559"/>
      <c r="M13" s="1560"/>
      <c r="N13" s="1558">
        <v>10.5</v>
      </c>
      <c r="O13" s="1559"/>
      <c r="P13" s="1560"/>
      <c r="Q13" s="1558">
        <v>10.5</v>
      </c>
      <c r="R13" s="1559"/>
      <c r="S13" s="1560"/>
      <c r="T13" s="1558">
        <v>10.5</v>
      </c>
      <c r="U13" s="1559"/>
      <c r="V13" s="1560"/>
      <c r="W13" s="1558">
        <v>10.5</v>
      </c>
      <c r="X13" s="1559"/>
      <c r="Y13" s="1560"/>
      <c r="Z13" s="1558">
        <v>10.5</v>
      </c>
      <c r="AA13" s="1559"/>
      <c r="AB13" s="1560"/>
      <c r="AC13" s="1558">
        <v>10.4</v>
      </c>
      <c r="AD13" s="1559"/>
      <c r="AE13" s="1560"/>
      <c r="AF13" s="1558">
        <v>10.4</v>
      </c>
      <c r="AG13" s="1559"/>
      <c r="AH13" s="1560"/>
      <c r="AI13" s="1558">
        <v>10.4</v>
      </c>
      <c r="AJ13" s="1559"/>
      <c r="AK13" s="1560"/>
      <c r="AL13" s="1558">
        <v>10.4</v>
      </c>
      <c r="AM13" s="1559"/>
      <c r="AN13" s="1560"/>
      <c r="AO13" s="1558">
        <v>10.4</v>
      </c>
      <c r="AP13" s="1559"/>
      <c r="AQ13" s="1560"/>
    </row>
    <row r="14" spans="1:83" s="710" customFormat="1" ht="16.5" customHeight="1" thickBot="1">
      <c r="A14" s="1526"/>
      <c r="B14" s="1527"/>
      <c r="C14" s="1530"/>
      <c r="D14" s="1539" t="s">
        <v>23</v>
      </c>
      <c r="E14" s="1540"/>
      <c r="F14" s="1589"/>
      <c r="G14" s="1650"/>
      <c r="H14" s="1551" t="s">
        <v>185</v>
      </c>
      <c r="I14" s="1552"/>
      <c r="J14" s="1553"/>
      <c r="K14" s="1551">
        <v>122</v>
      </c>
      <c r="L14" s="1552"/>
      <c r="M14" s="1553"/>
      <c r="N14" s="1551" t="s">
        <v>185</v>
      </c>
      <c r="O14" s="1552"/>
      <c r="P14" s="1553"/>
      <c r="Q14" s="1551" t="s">
        <v>185</v>
      </c>
      <c r="R14" s="1552"/>
      <c r="S14" s="1553"/>
      <c r="T14" s="1551" t="s">
        <v>185</v>
      </c>
      <c r="U14" s="1552"/>
      <c r="V14" s="1553"/>
      <c r="W14" s="1551" t="s">
        <v>185</v>
      </c>
      <c r="X14" s="1552"/>
      <c r="Y14" s="1553"/>
      <c r="Z14" s="1551" t="s">
        <v>185</v>
      </c>
      <c r="AA14" s="1552"/>
      <c r="AB14" s="1553"/>
      <c r="AC14" s="1551" t="s">
        <v>185</v>
      </c>
      <c r="AD14" s="1552"/>
      <c r="AE14" s="1553"/>
      <c r="AF14" s="1551" t="s">
        <v>185</v>
      </c>
      <c r="AG14" s="1552"/>
      <c r="AH14" s="1553"/>
      <c r="AI14" s="1551" t="s">
        <v>185</v>
      </c>
      <c r="AJ14" s="1552"/>
      <c r="AK14" s="1553"/>
      <c r="AL14" s="1551" t="s">
        <v>185</v>
      </c>
      <c r="AM14" s="1552"/>
      <c r="AN14" s="1553"/>
      <c r="AO14" s="1551" t="s">
        <v>185</v>
      </c>
      <c r="AP14" s="1552"/>
      <c r="AQ14" s="1553"/>
    </row>
    <row r="15" spans="1:83" s="710" customFormat="1" ht="16.5" customHeight="1">
      <c r="A15" s="1522" t="s">
        <v>24</v>
      </c>
      <c r="B15" s="1523"/>
      <c r="C15" s="1528">
        <v>16</v>
      </c>
      <c r="D15" s="1531" t="s">
        <v>18</v>
      </c>
      <c r="E15" s="1532"/>
      <c r="F15" s="1535" t="s">
        <v>216</v>
      </c>
      <c r="G15" s="1536"/>
      <c r="H15" s="891">
        <f>SQRT(I15^2+J15^2)*1000/(1.73*H19)</f>
        <v>0</v>
      </c>
      <c r="I15" s="890">
        <v>0</v>
      </c>
      <c r="J15" s="889">
        <v>0</v>
      </c>
      <c r="K15" s="891">
        <f>SQRT(L15^2+M15^2)*1000/(1.73*K19)</f>
        <v>0</v>
      </c>
      <c r="L15" s="890">
        <v>0</v>
      </c>
      <c r="M15" s="889">
        <v>0</v>
      </c>
      <c r="N15" s="891">
        <f>SQRT(O15^2+P15^2)*1000/(1.73*N19)</f>
        <v>0</v>
      </c>
      <c r="O15" s="890">
        <v>0</v>
      </c>
      <c r="P15" s="889">
        <v>0</v>
      </c>
      <c r="Q15" s="891">
        <f>SQRT(R15^2+S15^2)*1000/(1.73*Q19)</f>
        <v>0</v>
      </c>
      <c r="R15" s="890">
        <v>0</v>
      </c>
      <c r="S15" s="889">
        <v>0</v>
      </c>
      <c r="T15" s="891">
        <f>SQRT(U15^2+V15^2)*1000/(1.73*T19)</f>
        <v>0</v>
      </c>
      <c r="U15" s="890">
        <v>0</v>
      </c>
      <c r="V15" s="889">
        <v>0</v>
      </c>
      <c r="W15" s="891">
        <f>SQRT(X15^2+Y15^2)*1000/(1.73*W19)</f>
        <v>0</v>
      </c>
      <c r="X15" s="890">
        <v>0</v>
      </c>
      <c r="Y15" s="889">
        <v>0</v>
      </c>
      <c r="Z15" s="891">
        <f>SQRT(AA15^2+AB15^2)*1000/(1.73*Z19)</f>
        <v>0</v>
      </c>
      <c r="AA15" s="890">
        <v>0</v>
      </c>
      <c r="AB15" s="889">
        <v>0</v>
      </c>
      <c r="AC15" s="891">
        <f>SQRT(AD15^2+AE15^2)*1000/(1.73*AC19)</f>
        <v>0</v>
      </c>
      <c r="AD15" s="890">
        <v>0</v>
      </c>
      <c r="AE15" s="889">
        <v>0</v>
      </c>
      <c r="AF15" s="891">
        <f>SQRT(AG15^2+AH15^2)*1000/(1.73*AF19)</f>
        <v>0</v>
      </c>
      <c r="AG15" s="890">
        <v>0</v>
      </c>
      <c r="AH15" s="889">
        <v>0</v>
      </c>
      <c r="AI15" s="891">
        <f>SQRT(AJ15^2+AK15^2)*1000/(1.73*AI19)</f>
        <v>0</v>
      </c>
      <c r="AJ15" s="890">
        <v>0</v>
      </c>
      <c r="AK15" s="889">
        <v>0</v>
      </c>
      <c r="AL15" s="891">
        <f>SQRT(AM15^2+AN15^2)*1000/(1.73*AL19)</f>
        <v>0</v>
      </c>
      <c r="AM15" s="890">
        <v>0</v>
      </c>
      <c r="AN15" s="889">
        <v>0</v>
      </c>
      <c r="AO15" s="891">
        <f>SQRT(AP15^2+AQ15^2)*1000/(1.73*AO19)</f>
        <v>0</v>
      </c>
      <c r="AP15" s="890">
        <v>0</v>
      </c>
      <c r="AQ15" s="889">
        <v>0</v>
      </c>
      <c r="AR15" s="733"/>
      <c r="CB15" s="733"/>
      <c r="CC15" s="733"/>
    </row>
    <row r="16" spans="1:83" s="710" customFormat="1" ht="16.5" customHeight="1">
      <c r="A16" s="1634"/>
      <c r="B16" s="1525"/>
      <c r="C16" s="1529"/>
      <c r="D16" s="1635"/>
      <c r="E16" s="1636"/>
      <c r="F16" s="1637" t="s">
        <v>184</v>
      </c>
      <c r="G16" s="1651"/>
      <c r="H16" s="943">
        <f>SQRT(I16^2+J16^2)*1000/(1.73*H20)</f>
        <v>20.358902479558694</v>
      </c>
      <c r="I16" s="942">
        <f>I33</f>
        <v>1.246</v>
      </c>
      <c r="J16" s="941">
        <f>J33</f>
        <v>0.23492000000000002</v>
      </c>
      <c r="K16" s="943">
        <f>SQRT(L16^2+M16^2)*1000/(1.73*K20)</f>
        <v>20.594057282761391</v>
      </c>
      <c r="L16" s="942">
        <f>L33</f>
        <v>1.2605599999999999</v>
      </c>
      <c r="M16" s="941">
        <f>M33</f>
        <v>0.23674000000000001</v>
      </c>
      <c r="N16" s="943">
        <f>SQRT(O16^2+P16^2)*1000/(1.73*N20)</f>
        <v>20.797194271913266</v>
      </c>
      <c r="O16" s="942">
        <f>O33</f>
        <v>1.2732999999999999</v>
      </c>
      <c r="P16" s="941">
        <f>P33</f>
        <v>0.23743999999999998</v>
      </c>
      <c r="Q16" s="943">
        <f>SQRT(R16^2+S16^2)*1000/(1.73*Q20)</f>
        <v>21.166535805864154</v>
      </c>
      <c r="R16" s="942">
        <f>R33</f>
        <v>1.2968199999999999</v>
      </c>
      <c r="S16" s="941">
        <f>S33</f>
        <v>0.23674000000000001</v>
      </c>
      <c r="T16" s="943">
        <f>SQRT(U16^2+V16^2)*1000/(1.73*T20)</f>
        <v>21.923824913937967</v>
      </c>
      <c r="U16" s="942">
        <f>U33</f>
        <v>1.3441400000000001</v>
      </c>
      <c r="V16" s="941">
        <f>V33</f>
        <v>0.24010000000000004</v>
      </c>
      <c r="W16" s="943">
        <f>SQRT(X16^2+Y16^2)*1000/(1.73*W20)</f>
        <v>23.252963169316114</v>
      </c>
      <c r="X16" s="942">
        <f>X33</f>
        <v>1.42744</v>
      </c>
      <c r="Y16" s="941">
        <f>Y33</f>
        <v>0.24430000000000002</v>
      </c>
      <c r="Z16" s="943">
        <f>SQRT(AA16^2+AB16^2)*1000/(1.73*Z20)</f>
        <v>22.08058427999363</v>
      </c>
      <c r="AA16" s="942">
        <f>AA33</f>
        <v>1.3559000000000001</v>
      </c>
      <c r="AB16" s="941">
        <f>AB33</f>
        <v>0.22945999999999997</v>
      </c>
      <c r="AC16" s="943">
        <f>SQRT(AD16^2+AE16^2)*1000/(1.73*AC20)</f>
        <v>21.696455943270973</v>
      </c>
      <c r="AD16" s="942">
        <f>AD33</f>
        <v>1.3244</v>
      </c>
      <c r="AE16" s="941">
        <f>AE33</f>
        <v>0.20383999999999999</v>
      </c>
      <c r="AF16" s="943">
        <f>SQRT(AG16^2+AH16^2)*1000/(1.73*AF20)</f>
        <v>21.43093664924411</v>
      </c>
      <c r="AG16" s="942">
        <f>AG33</f>
        <v>1.3046600000000002</v>
      </c>
      <c r="AH16" s="941">
        <f>AH33</f>
        <v>0.19992000000000001</v>
      </c>
      <c r="AI16" s="943">
        <f>SQRT(AJ16^2+AK16^2)*1000/(1.73*AI20)</f>
        <v>21.128394959432075</v>
      </c>
      <c r="AJ16" s="942">
        <f>AJ33</f>
        <v>1.28898</v>
      </c>
      <c r="AK16" s="941">
        <f>AK33</f>
        <v>0.20327999999999999</v>
      </c>
      <c r="AL16" s="943">
        <f>SQRT(AM16^2+AN16^2)*1000/(1.73*AL20)</f>
        <v>20.93790187489379</v>
      </c>
      <c r="AM16" s="942">
        <f>AM33</f>
        <v>1.2805799999999998</v>
      </c>
      <c r="AN16" s="941">
        <f>AN33</f>
        <v>0.20426</v>
      </c>
      <c r="AO16" s="943">
        <f>SQRT(AP16^2+AQ16^2)*1000/(1.73*AO20)</f>
        <v>20.565201659323787</v>
      </c>
      <c r="AP16" s="942">
        <f>AP33</f>
        <v>1.2572000000000001</v>
      </c>
      <c r="AQ16" s="941">
        <f>AQ33</f>
        <v>0.20426</v>
      </c>
      <c r="AR16" s="733"/>
      <c r="CB16" s="733"/>
      <c r="CC16" s="733"/>
    </row>
    <row r="17" spans="1:81" s="710" customFormat="1" ht="16.5" customHeight="1" thickBot="1">
      <c r="A17" s="1524"/>
      <c r="B17" s="1525"/>
      <c r="C17" s="1529"/>
      <c r="D17" s="1533"/>
      <c r="E17" s="1534"/>
      <c r="F17" s="1537" t="s">
        <v>112</v>
      </c>
      <c r="G17" s="1538"/>
      <c r="H17" s="734">
        <f>SQRT(I17^2+J17^2)*1000/(1.73*H21)</f>
        <v>324.93390298951789</v>
      </c>
      <c r="I17" s="735">
        <f>I54+I52</f>
        <v>5.8075188800000008</v>
      </c>
      <c r="J17" s="945">
        <f>J54+J52</f>
        <v>1.0541999999999998</v>
      </c>
      <c r="K17" s="734">
        <f>SQRT(L17^2+M17^2)*1000/(1.73*K21)</f>
        <v>321.12232475930523</v>
      </c>
      <c r="L17" s="735">
        <f>L54+L52</f>
        <v>5.7945191500000011</v>
      </c>
      <c r="M17" s="945">
        <f>M54+M52</f>
        <v>1.0491999999999999</v>
      </c>
      <c r="N17" s="734">
        <f>SQRT(O17^2+P17^2)*1000/(1.73*N21)</f>
        <v>330.87777067710192</v>
      </c>
      <c r="O17" s="735">
        <f>O54+O52</f>
        <v>5.9177193699999995</v>
      </c>
      <c r="P17" s="945">
        <f>P54+P52</f>
        <v>1.0514000000000001</v>
      </c>
      <c r="Q17" s="734">
        <f>SQRT(R17^2+S17^2)*1000/(1.73*Q21)</f>
        <v>339.53781546327286</v>
      </c>
      <c r="R17" s="735">
        <f>R54+R52</f>
        <v>6.0749195999999994</v>
      </c>
      <c r="S17" s="945">
        <f>S54+S52</f>
        <v>1.0658000000000001</v>
      </c>
      <c r="T17" s="734">
        <f>SQRT(U17^2+V17^2)*1000/(1.73*T21)</f>
        <v>366.61590239834146</v>
      </c>
      <c r="U17" s="735">
        <f>U54+U52</f>
        <v>6.5715198400000006</v>
      </c>
      <c r="V17" s="945">
        <f>V54+V52</f>
        <v>1.0794000000000001</v>
      </c>
      <c r="W17" s="734">
        <f>SQRT(X17^2+Y17^2)*1000/(1.73*W21)</f>
        <v>378.97368656748353</v>
      </c>
      <c r="X17" s="735">
        <f>X54+X52</f>
        <v>6.7999200000000002</v>
      </c>
      <c r="Y17" s="945">
        <f>Y54+Y52</f>
        <v>1.073</v>
      </c>
      <c r="Z17" s="734">
        <f>SQRT(AA17^2+AB17^2)*1000/(1.73*Z21)</f>
        <v>366.57856200438795</v>
      </c>
      <c r="AA17" s="735">
        <f>AA54+AA52</f>
        <v>6.5771202999999998</v>
      </c>
      <c r="AB17" s="945">
        <f>AB54+AB52</f>
        <v>1.0404</v>
      </c>
      <c r="AC17" s="734">
        <f>SQRT(AD17^2+AE17^2)*1000/(1.73*AC21)</f>
        <v>369.98818118088968</v>
      </c>
      <c r="AD17" s="735">
        <f>AD54+AD52</f>
        <v>6.5947205099999993</v>
      </c>
      <c r="AE17" s="945">
        <f>AE54+AE52</f>
        <v>0.90720000000000001</v>
      </c>
      <c r="AF17" s="734">
        <f>SQRT(AG17^2+AH17^2)*1000/(1.73*AF21)</f>
        <v>364.78151236741235</v>
      </c>
      <c r="AG17" s="735">
        <f>AG54+AG52</f>
        <v>6.5019207199999993</v>
      </c>
      <c r="AH17" s="945">
        <f>AH54+AH52</f>
        <v>0.89440000000000008</v>
      </c>
      <c r="AI17" s="734">
        <f>SQRT(AJ17^2+AK17^2)*1000/(1.73*AI21)</f>
        <v>362.72931121554575</v>
      </c>
      <c r="AJ17" s="735">
        <f>AJ54+AJ52</f>
        <v>6.4641209400000008</v>
      </c>
      <c r="AK17" s="945">
        <f>AK54+AK52</f>
        <v>0.8982</v>
      </c>
      <c r="AL17" s="734">
        <f>SQRT(AM17^2+AN17^2)*1000/(1.73*AL21)</f>
        <v>362.86588793897522</v>
      </c>
      <c r="AM17" s="735">
        <f>AM54+AM52</f>
        <v>6.4693211299999991</v>
      </c>
      <c r="AN17" s="945">
        <f>AN54+AN52</f>
        <v>0.87839999999999996</v>
      </c>
      <c r="AO17" s="734">
        <f>SQRT(AP17^2+AQ17^2)*1000/(1.73*AO21)</f>
        <v>361.9281577263601</v>
      </c>
      <c r="AP17" s="735">
        <f>AP54+AP52</f>
        <v>6.4491213300000014</v>
      </c>
      <c r="AQ17" s="945">
        <f>AQ54+AQ52</f>
        <v>0.90139999999999998</v>
      </c>
      <c r="AR17" s="733"/>
      <c r="CB17" s="733"/>
      <c r="CC17" s="733"/>
    </row>
    <row r="18" spans="1:81" s="710" customFormat="1" ht="16.5" customHeight="1" thickBot="1">
      <c r="A18" s="1524"/>
      <c r="B18" s="1525"/>
      <c r="C18" s="1529"/>
      <c r="D18" s="1539" t="s">
        <v>21</v>
      </c>
      <c r="E18" s="1540"/>
      <c r="F18" s="1540"/>
      <c r="G18" s="1541"/>
      <c r="H18" s="1631">
        <v>6</v>
      </c>
      <c r="I18" s="1632"/>
      <c r="J18" s="1633"/>
      <c r="K18" s="1631">
        <v>6</v>
      </c>
      <c r="L18" s="1632"/>
      <c r="M18" s="1633"/>
      <c r="N18" s="1631">
        <v>6</v>
      </c>
      <c r="O18" s="1632"/>
      <c r="P18" s="1633"/>
      <c r="Q18" s="1631">
        <v>6</v>
      </c>
      <c r="R18" s="1632"/>
      <c r="S18" s="1633"/>
      <c r="T18" s="1631">
        <v>6</v>
      </c>
      <c r="U18" s="1632"/>
      <c r="V18" s="1633"/>
      <c r="W18" s="1631">
        <v>6</v>
      </c>
      <c r="X18" s="1632"/>
      <c r="Y18" s="1633"/>
      <c r="Z18" s="1631">
        <v>6</v>
      </c>
      <c r="AA18" s="1632"/>
      <c r="AB18" s="1633"/>
      <c r="AC18" s="1631">
        <v>6</v>
      </c>
      <c r="AD18" s="1632"/>
      <c r="AE18" s="1633"/>
      <c r="AF18" s="1631">
        <v>6</v>
      </c>
      <c r="AG18" s="1632"/>
      <c r="AH18" s="1633"/>
      <c r="AI18" s="1631">
        <v>6</v>
      </c>
      <c r="AJ18" s="1632"/>
      <c r="AK18" s="1633"/>
      <c r="AL18" s="1631">
        <v>6</v>
      </c>
      <c r="AM18" s="1632"/>
      <c r="AN18" s="1633"/>
      <c r="AO18" s="1631">
        <v>6</v>
      </c>
      <c r="AP18" s="1632"/>
      <c r="AQ18" s="1633"/>
    </row>
    <row r="19" spans="1:81" s="710" customFormat="1" ht="16.5" customHeight="1">
      <c r="A19" s="1524"/>
      <c r="B19" s="1525"/>
      <c r="C19" s="1529"/>
      <c r="D19" s="1554" t="s">
        <v>22</v>
      </c>
      <c r="E19" s="1571"/>
      <c r="F19" s="1582" t="s">
        <v>216</v>
      </c>
      <c r="G19" s="1642"/>
      <c r="H19" s="1555">
        <v>119</v>
      </c>
      <c r="I19" s="1556"/>
      <c r="J19" s="1557"/>
      <c r="K19" s="1555">
        <v>119</v>
      </c>
      <c r="L19" s="1556"/>
      <c r="M19" s="1557"/>
      <c r="N19" s="1555">
        <v>119</v>
      </c>
      <c r="O19" s="1556"/>
      <c r="P19" s="1557"/>
      <c r="Q19" s="1555">
        <v>119</v>
      </c>
      <c r="R19" s="1556"/>
      <c r="S19" s="1557"/>
      <c r="T19" s="1555">
        <v>119</v>
      </c>
      <c r="U19" s="1556"/>
      <c r="V19" s="1557"/>
      <c r="W19" s="1555">
        <v>119</v>
      </c>
      <c r="X19" s="1556"/>
      <c r="Y19" s="1557"/>
      <c r="Z19" s="1555">
        <v>118</v>
      </c>
      <c r="AA19" s="1556"/>
      <c r="AB19" s="1557"/>
      <c r="AC19" s="1555">
        <v>118</v>
      </c>
      <c r="AD19" s="1556"/>
      <c r="AE19" s="1557"/>
      <c r="AF19" s="1555">
        <v>117</v>
      </c>
      <c r="AG19" s="1556"/>
      <c r="AH19" s="1557"/>
      <c r="AI19" s="1555">
        <v>118</v>
      </c>
      <c r="AJ19" s="1556"/>
      <c r="AK19" s="1557"/>
      <c r="AL19" s="1555">
        <v>118</v>
      </c>
      <c r="AM19" s="1556"/>
      <c r="AN19" s="1557"/>
      <c r="AO19" s="1555">
        <v>118</v>
      </c>
      <c r="AP19" s="1556"/>
      <c r="AQ19" s="1557"/>
    </row>
    <row r="20" spans="1:81" s="710" customFormat="1" ht="16.5" customHeight="1">
      <c r="A20" s="1524"/>
      <c r="B20" s="1525"/>
      <c r="C20" s="1529"/>
      <c r="D20" s="1524"/>
      <c r="E20" s="1641"/>
      <c r="F20" s="1643" t="s">
        <v>184</v>
      </c>
      <c r="G20" s="1644"/>
      <c r="H20" s="1645">
        <v>36</v>
      </c>
      <c r="I20" s="1646"/>
      <c r="J20" s="1647"/>
      <c r="K20" s="1645">
        <v>36</v>
      </c>
      <c r="L20" s="1646"/>
      <c r="M20" s="1647"/>
      <c r="N20" s="1645">
        <v>36</v>
      </c>
      <c r="O20" s="1646"/>
      <c r="P20" s="1647"/>
      <c r="Q20" s="1645">
        <v>36</v>
      </c>
      <c r="R20" s="1646"/>
      <c r="S20" s="1647"/>
      <c r="T20" s="1645">
        <v>36</v>
      </c>
      <c r="U20" s="1646"/>
      <c r="V20" s="1647"/>
      <c r="W20" s="1645">
        <v>36</v>
      </c>
      <c r="X20" s="1646"/>
      <c r="Y20" s="1647"/>
      <c r="Z20" s="1645">
        <v>36</v>
      </c>
      <c r="AA20" s="1646"/>
      <c r="AB20" s="1647"/>
      <c r="AC20" s="1645">
        <v>35.700000000000003</v>
      </c>
      <c r="AD20" s="1646"/>
      <c r="AE20" s="1647"/>
      <c r="AF20" s="1645">
        <v>35.6</v>
      </c>
      <c r="AG20" s="1646"/>
      <c r="AH20" s="1647"/>
      <c r="AI20" s="1645">
        <v>35.700000000000003</v>
      </c>
      <c r="AJ20" s="1646"/>
      <c r="AK20" s="1647"/>
      <c r="AL20" s="1645">
        <v>35.799999999999997</v>
      </c>
      <c r="AM20" s="1646"/>
      <c r="AN20" s="1647"/>
      <c r="AO20" s="1645">
        <v>35.799999999999997</v>
      </c>
      <c r="AP20" s="1646"/>
      <c r="AQ20" s="1647"/>
    </row>
    <row r="21" spans="1:81" s="710" customFormat="1" ht="16.5" customHeight="1" thickBot="1">
      <c r="A21" s="1524"/>
      <c r="B21" s="1525"/>
      <c r="C21" s="1529"/>
      <c r="D21" s="1526"/>
      <c r="E21" s="1572"/>
      <c r="F21" s="1648" t="s">
        <v>112</v>
      </c>
      <c r="G21" s="1649"/>
      <c r="H21" s="1558">
        <v>10.5</v>
      </c>
      <c r="I21" s="1559"/>
      <c r="J21" s="1560"/>
      <c r="K21" s="1558">
        <v>10.6</v>
      </c>
      <c r="L21" s="1559"/>
      <c r="M21" s="1560"/>
      <c r="N21" s="1558">
        <v>10.5</v>
      </c>
      <c r="O21" s="1559"/>
      <c r="P21" s="1560"/>
      <c r="Q21" s="1558">
        <v>10.5</v>
      </c>
      <c r="R21" s="1559"/>
      <c r="S21" s="1560"/>
      <c r="T21" s="1558">
        <v>10.5</v>
      </c>
      <c r="U21" s="1559"/>
      <c r="V21" s="1560"/>
      <c r="W21" s="1558">
        <v>10.5</v>
      </c>
      <c r="X21" s="1559"/>
      <c r="Y21" s="1560"/>
      <c r="Z21" s="1558">
        <v>10.5</v>
      </c>
      <c r="AA21" s="1559"/>
      <c r="AB21" s="1560"/>
      <c r="AC21" s="1558">
        <v>10.4</v>
      </c>
      <c r="AD21" s="1559"/>
      <c r="AE21" s="1560"/>
      <c r="AF21" s="1558">
        <v>10.4</v>
      </c>
      <c r="AG21" s="1559"/>
      <c r="AH21" s="1560"/>
      <c r="AI21" s="1558">
        <v>10.4</v>
      </c>
      <c r="AJ21" s="1559"/>
      <c r="AK21" s="1560"/>
      <c r="AL21" s="1558">
        <v>10.4</v>
      </c>
      <c r="AM21" s="1559"/>
      <c r="AN21" s="1560"/>
      <c r="AO21" s="1558">
        <v>10.4</v>
      </c>
      <c r="AP21" s="1559"/>
      <c r="AQ21" s="1560"/>
    </row>
    <row r="22" spans="1:81" s="710" customFormat="1" ht="16.5" customHeight="1" thickBot="1">
      <c r="A22" s="1526"/>
      <c r="B22" s="1527"/>
      <c r="C22" s="1530"/>
      <c r="D22" s="1539" t="s">
        <v>23</v>
      </c>
      <c r="E22" s="1540"/>
      <c r="F22" s="1540"/>
      <c r="G22" s="1541"/>
      <c r="H22" s="1542" t="s">
        <v>185</v>
      </c>
      <c r="I22" s="1543"/>
      <c r="J22" s="1544"/>
      <c r="K22" s="1542" t="s">
        <v>185</v>
      </c>
      <c r="L22" s="1543"/>
      <c r="M22" s="1544"/>
      <c r="N22" s="1542" t="s">
        <v>185</v>
      </c>
      <c r="O22" s="1543"/>
      <c r="P22" s="1544"/>
      <c r="Q22" s="1542" t="s">
        <v>185</v>
      </c>
      <c r="R22" s="1543"/>
      <c r="S22" s="1544"/>
      <c r="T22" s="1542" t="s">
        <v>185</v>
      </c>
      <c r="U22" s="1543"/>
      <c r="V22" s="1544"/>
      <c r="W22" s="1542" t="s">
        <v>185</v>
      </c>
      <c r="X22" s="1543"/>
      <c r="Y22" s="1544"/>
      <c r="Z22" s="1542" t="s">
        <v>185</v>
      </c>
      <c r="AA22" s="1543"/>
      <c r="AB22" s="1544"/>
      <c r="AC22" s="1542" t="s">
        <v>185</v>
      </c>
      <c r="AD22" s="1543"/>
      <c r="AE22" s="1544"/>
      <c r="AF22" s="1542" t="s">
        <v>185</v>
      </c>
      <c r="AG22" s="1543"/>
      <c r="AH22" s="1544"/>
      <c r="AI22" s="1542" t="s">
        <v>185</v>
      </c>
      <c r="AJ22" s="1543"/>
      <c r="AK22" s="1544"/>
      <c r="AL22" s="1542" t="s">
        <v>185</v>
      </c>
      <c r="AM22" s="1543"/>
      <c r="AN22" s="1544"/>
      <c r="AO22" s="1542" t="s">
        <v>185</v>
      </c>
      <c r="AP22" s="1543"/>
      <c r="AQ22" s="1544"/>
    </row>
    <row r="23" spans="1:81" s="710" customFormat="1" ht="16.5" customHeight="1">
      <c r="A23" s="1554" t="s">
        <v>187</v>
      </c>
      <c r="B23" s="1571"/>
      <c r="C23" s="1523"/>
      <c r="D23" s="1573"/>
      <c r="E23" s="1574"/>
      <c r="F23" s="1582" t="s">
        <v>216</v>
      </c>
      <c r="G23" s="1642"/>
      <c r="H23" s="891">
        <f t="shared" ref="H23:AQ23" si="0">H15+H7</f>
        <v>0</v>
      </c>
      <c r="I23" s="890">
        <f t="shared" si="0"/>
        <v>0</v>
      </c>
      <c r="J23" s="889">
        <f t="shared" si="0"/>
        <v>0</v>
      </c>
      <c r="K23" s="891">
        <f t="shared" si="0"/>
        <v>0</v>
      </c>
      <c r="L23" s="890">
        <f t="shared" si="0"/>
        <v>0</v>
      </c>
      <c r="M23" s="889">
        <f t="shared" si="0"/>
        <v>0</v>
      </c>
      <c r="N23" s="891">
        <f t="shared" si="0"/>
        <v>0</v>
      </c>
      <c r="O23" s="890">
        <f t="shared" si="0"/>
        <v>0</v>
      </c>
      <c r="P23" s="889">
        <f t="shared" si="0"/>
        <v>0</v>
      </c>
      <c r="Q23" s="891">
        <f t="shared" si="0"/>
        <v>0</v>
      </c>
      <c r="R23" s="890">
        <f t="shared" si="0"/>
        <v>0</v>
      </c>
      <c r="S23" s="889">
        <f t="shared" si="0"/>
        <v>0</v>
      </c>
      <c r="T23" s="891">
        <f t="shared" si="0"/>
        <v>0</v>
      </c>
      <c r="U23" s="890">
        <f t="shared" si="0"/>
        <v>0</v>
      </c>
      <c r="V23" s="889">
        <f t="shared" si="0"/>
        <v>0</v>
      </c>
      <c r="W23" s="891">
        <f t="shared" si="0"/>
        <v>0</v>
      </c>
      <c r="X23" s="890">
        <f t="shared" si="0"/>
        <v>0</v>
      </c>
      <c r="Y23" s="889">
        <f t="shared" si="0"/>
        <v>0</v>
      </c>
      <c r="Z23" s="891">
        <f t="shared" si="0"/>
        <v>0</v>
      </c>
      <c r="AA23" s="890">
        <f t="shared" si="0"/>
        <v>0</v>
      </c>
      <c r="AB23" s="889">
        <f t="shared" si="0"/>
        <v>0</v>
      </c>
      <c r="AC23" s="891">
        <f t="shared" si="0"/>
        <v>0</v>
      </c>
      <c r="AD23" s="890">
        <f t="shared" si="0"/>
        <v>0</v>
      </c>
      <c r="AE23" s="889">
        <f t="shared" si="0"/>
        <v>0</v>
      </c>
      <c r="AF23" s="891">
        <f t="shared" si="0"/>
        <v>0</v>
      </c>
      <c r="AG23" s="890">
        <f t="shared" si="0"/>
        <v>0</v>
      </c>
      <c r="AH23" s="889">
        <f t="shared" si="0"/>
        <v>0</v>
      </c>
      <c r="AI23" s="891">
        <f t="shared" si="0"/>
        <v>0</v>
      </c>
      <c r="AJ23" s="890">
        <f t="shared" si="0"/>
        <v>0</v>
      </c>
      <c r="AK23" s="889">
        <f t="shared" si="0"/>
        <v>0</v>
      </c>
      <c r="AL23" s="891">
        <f t="shared" si="0"/>
        <v>0</v>
      </c>
      <c r="AM23" s="890">
        <f t="shared" si="0"/>
        <v>0</v>
      </c>
      <c r="AN23" s="889">
        <f t="shared" si="0"/>
        <v>0</v>
      </c>
      <c r="AO23" s="891">
        <f t="shared" si="0"/>
        <v>0</v>
      </c>
      <c r="AP23" s="890">
        <f t="shared" si="0"/>
        <v>0</v>
      </c>
      <c r="AQ23" s="889">
        <f t="shared" si="0"/>
        <v>0</v>
      </c>
    </row>
    <row r="24" spans="1:81" s="710" customFormat="1" ht="16.5" customHeight="1">
      <c r="A24" s="1524"/>
      <c r="B24" s="1641"/>
      <c r="C24" s="1525"/>
      <c r="D24" s="1652"/>
      <c r="E24" s="1653"/>
      <c r="F24" s="1643" t="s">
        <v>184</v>
      </c>
      <c r="G24" s="1644"/>
      <c r="H24" s="943">
        <f t="shared" ref="H24:AQ24" si="1">H16+H8</f>
        <v>31.052304481962054</v>
      </c>
      <c r="I24" s="942">
        <f t="shared" si="1"/>
        <v>1.8935</v>
      </c>
      <c r="J24" s="941">
        <f t="shared" si="1"/>
        <v>0.39073999999999998</v>
      </c>
      <c r="K24" s="943">
        <f t="shared" si="1"/>
        <v>30.705023712821163</v>
      </c>
      <c r="L24" s="942">
        <f t="shared" si="1"/>
        <v>1.8733399999999998</v>
      </c>
      <c r="M24" s="941">
        <f t="shared" si="1"/>
        <v>0.38178000000000001</v>
      </c>
      <c r="N24" s="943">
        <f t="shared" si="1"/>
        <v>31.789377964514909</v>
      </c>
      <c r="O24" s="942">
        <f t="shared" si="1"/>
        <v>1.9412400000000001</v>
      </c>
      <c r="P24" s="941">
        <f t="shared" si="1"/>
        <v>0.38751999999999998</v>
      </c>
      <c r="Q24" s="943">
        <f t="shared" si="1"/>
        <v>32.152246619901334</v>
      </c>
      <c r="R24" s="942">
        <f t="shared" si="1"/>
        <v>1.96546</v>
      </c>
      <c r="S24" s="941">
        <f t="shared" si="1"/>
        <v>0.38178000000000001</v>
      </c>
      <c r="T24" s="943">
        <f t="shared" si="1"/>
        <v>33.175993247113574</v>
      </c>
      <c r="U24" s="942">
        <f t="shared" si="1"/>
        <v>2.02888</v>
      </c>
      <c r="V24" s="941">
        <f t="shared" si="1"/>
        <v>0.38919999999999999</v>
      </c>
      <c r="W24" s="943">
        <f t="shared" si="1"/>
        <v>35.252513146082784</v>
      </c>
      <c r="X24" s="942">
        <f t="shared" si="1"/>
        <v>2.1602000000000001</v>
      </c>
      <c r="Y24" s="941">
        <f t="shared" si="1"/>
        <v>0.39116000000000006</v>
      </c>
      <c r="Z24" s="943">
        <f t="shared" si="1"/>
        <v>34.684151023094003</v>
      </c>
      <c r="AA24" s="942">
        <f t="shared" si="1"/>
        <v>2.1260400000000002</v>
      </c>
      <c r="AB24" s="941">
        <f t="shared" si="1"/>
        <v>0.38121999999999995</v>
      </c>
      <c r="AC24" s="943">
        <f t="shared" si="1"/>
        <v>33.423902754138396</v>
      </c>
      <c r="AD24" s="942">
        <f t="shared" si="1"/>
        <v>2.0446999999999997</v>
      </c>
      <c r="AE24" s="941">
        <f t="shared" si="1"/>
        <v>0.29721999999999998</v>
      </c>
      <c r="AF24" s="943">
        <f t="shared" si="1"/>
        <v>31.418908591524321</v>
      </c>
      <c r="AG24" s="942">
        <f t="shared" si="1"/>
        <v>1.9189800000000001</v>
      </c>
      <c r="AH24" s="941">
        <f t="shared" si="1"/>
        <v>0.25592000000000004</v>
      </c>
      <c r="AI24" s="943">
        <f t="shared" si="1"/>
        <v>30.904801915002587</v>
      </c>
      <c r="AJ24" s="942">
        <f t="shared" si="1"/>
        <v>1.8908400000000001</v>
      </c>
      <c r="AK24" s="941">
        <f t="shared" si="1"/>
        <v>0.26949999999999996</v>
      </c>
      <c r="AL24" s="943">
        <f t="shared" si="1"/>
        <v>31.035169895229107</v>
      </c>
      <c r="AM24" s="942">
        <f t="shared" si="1"/>
        <v>1.9023199999999998</v>
      </c>
      <c r="AN24" s="941">
        <f t="shared" si="1"/>
        <v>0.28615999999999997</v>
      </c>
      <c r="AO24" s="943">
        <f t="shared" si="1"/>
        <v>30.814751508968016</v>
      </c>
      <c r="AP24" s="942">
        <f t="shared" si="1"/>
        <v>1.8879000000000001</v>
      </c>
      <c r="AQ24" s="941">
        <f t="shared" si="1"/>
        <v>0.29049999999999998</v>
      </c>
      <c r="AR24" s="720"/>
    </row>
    <row r="25" spans="1:81" s="710" customFormat="1" ht="16.5" customHeight="1" thickBot="1">
      <c r="A25" s="1526"/>
      <c r="B25" s="1572"/>
      <c r="C25" s="1527"/>
      <c r="D25" s="1575"/>
      <c r="E25" s="1576"/>
      <c r="F25" s="1648" t="s">
        <v>112</v>
      </c>
      <c r="G25" s="1649"/>
      <c r="H25" s="734">
        <f t="shared" ref="H25:AQ25" si="2">H17+H9</f>
        <v>653.70286887875955</v>
      </c>
      <c r="I25" s="742">
        <f t="shared" si="2"/>
        <v>11.664834580000001</v>
      </c>
      <c r="J25" s="743">
        <f t="shared" si="2"/>
        <v>2.2193999999999998</v>
      </c>
      <c r="K25" s="734">
        <f t="shared" si="2"/>
        <v>643.4774527302493</v>
      </c>
      <c r="L25" s="742">
        <f t="shared" si="2"/>
        <v>11.591335100000002</v>
      </c>
      <c r="M25" s="743">
        <f t="shared" si="2"/>
        <v>2.2071999999999998</v>
      </c>
      <c r="N25" s="734">
        <f t="shared" si="2"/>
        <v>661.0986205801911</v>
      </c>
      <c r="O25" s="742">
        <f t="shared" si="2"/>
        <v>11.803835489999999</v>
      </c>
      <c r="P25" s="743">
        <f t="shared" si="2"/>
        <v>2.2069000000000001</v>
      </c>
      <c r="Q25" s="734">
        <f t="shared" si="2"/>
        <v>677.75068430939814</v>
      </c>
      <c r="R25" s="742">
        <f t="shared" si="2"/>
        <v>12.106235899999998</v>
      </c>
      <c r="S25" s="743">
        <f t="shared" si="2"/>
        <v>2.2351999999999999</v>
      </c>
      <c r="T25" s="734">
        <f t="shared" si="2"/>
        <v>733.51612837726134</v>
      </c>
      <c r="U25" s="742">
        <f t="shared" si="2"/>
        <v>13.126736320000001</v>
      </c>
      <c r="V25" s="743">
        <f t="shared" si="2"/>
        <v>2.2827000000000002</v>
      </c>
      <c r="W25" s="734">
        <f t="shared" si="2"/>
        <v>767.1402346960283</v>
      </c>
      <c r="X25" s="742">
        <f t="shared" si="2"/>
        <v>13.7370366</v>
      </c>
      <c r="Y25" s="743">
        <f t="shared" si="2"/>
        <v>2.3353999999999999</v>
      </c>
      <c r="Z25" s="734">
        <f t="shared" si="2"/>
        <v>747.34531856609919</v>
      </c>
      <c r="AA25" s="742">
        <f t="shared" si="2"/>
        <v>13.39083713</v>
      </c>
      <c r="AB25" s="743">
        <f t="shared" si="2"/>
        <v>2.2290999999999999</v>
      </c>
      <c r="AC25" s="734">
        <f t="shared" si="2"/>
        <v>754.46947169192595</v>
      </c>
      <c r="AD25" s="742">
        <f t="shared" si="2"/>
        <v>13.430937499999999</v>
      </c>
      <c r="AE25" s="743">
        <f t="shared" si="2"/>
        <v>1.9651000000000001</v>
      </c>
      <c r="AF25" s="734">
        <f t="shared" si="2"/>
        <v>742.91680383809046</v>
      </c>
      <c r="AG25" s="742">
        <f t="shared" si="2"/>
        <v>13.222136889999998</v>
      </c>
      <c r="AH25" s="743">
        <f t="shared" si="2"/>
        <v>1.9551000000000003</v>
      </c>
      <c r="AI25" s="734">
        <f t="shared" si="2"/>
        <v>731.64846429140835</v>
      </c>
      <c r="AJ25" s="742">
        <f t="shared" si="2"/>
        <v>13.022438280000001</v>
      </c>
      <c r="AK25" s="743">
        <f t="shared" si="2"/>
        <v>1.9210000000000003</v>
      </c>
      <c r="AL25" s="734">
        <f t="shared" si="2"/>
        <v>728.98603503316485</v>
      </c>
      <c r="AM25" s="742">
        <f t="shared" si="2"/>
        <v>12.979638629999998</v>
      </c>
      <c r="AN25" s="743">
        <f t="shared" si="2"/>
        <v>1.8820999999999999</v>
      </c>
      <c r="AO25" s="734">
        <f t="shared" si="2"/>
        <v>720.92837272382133</v>
      </c>
      <c r="AP25" s="742">
        <f t="shared" si="2"/>
        <v>12.828339</v>
      </c>
      <c r="AQ25" s="743">
        <f t="shared" si="2"/>
        <v>1.9142999999999999</v>
      </c>
      <c r="AR25" s="720"/>
    </row>
    <row r="26" spans="1:81" s="710" customFormat="1" ht="16.5" customHeight="1">
      <c r="A26" s="744" t="s">
        <v>167</v>
      </c>
      <c r="B26" s="896">
        <v>0</v>
      </c>
      <c r="C26" s="746"/>
      <c r="D26" s="744" t="s">
        <v>168</v>
      </c>
      <c r="E26" s="1654">
        <v>0</v>
      </c>
      <c r="F26" s="1654"/>
      <c r="G26" s="940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48"/>
      <c r="AR26" s="720"/>
    </row>
    <row r="27" spans="1:81" s="710" customFormat="1" ht="16.5" customHeight="1">
      <c r="A27" s="858" t="s">
        <v>72</v>
      </c>
      <c r="B27" s="939">
        <f>(I24+L24+O24+R24+U24+X24+AA24+AD24+AG24+AJ24+AM24+AP24+I93+L93+O93+R93+U93+X93+AA93+AD93+AG93+AJ93+AM93+AP93)/SQRT((I24+L24+O24+R24+U24+X24+AA24+AD24+AG24+AJ24+AM24+AP24+I93+L93+O93+R93+U93+X93+AA93+AD93+AG93+AJ93+AM93+AP93)^2+(J24+M24+P24+S24+V24+Y24+AB24+AE24+AH24+AK24+AN24+J93+M93+P93+S93+V93+Y93+AB93+AE93+AH93+AK93+AN93+AQ93+AQ24)^2)</f>
        <v>0.98495780891400142</v>
      </c>
      <c r="C27" s="938"/>
      <c r="D27" s="858" t="s">
        <v>73</v>
      </c>
      <c r="E27" s="1561">
        <f>(J24+M24+P24+S24+V24+Y24+AB24+AE24+AH24+AK24+AN24+J93+M93+P93+S93+V93+Y93+AB93+AE93+AH93+AK93+AN93+AQ93+AQ24)/(I24+L24+O24+R24+U24+X24+AA24+AD24+AG24+AJ24+AM24+AP24+I93+L93+O93+R93+U93+X93+AA93+AD93+AG93+AJ93+AM93+AP93)</f>
        <v>0.17543391814236445</v>
      </c>
      <c r="F27" s="1561"/>
      <c r="G27" s="748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1"/>
      <c r="AF27" s="711"/>
      <c r="AG27" s="711"/>
      <c r="AH27" s="711"/>
      <c r="AI27" s="711"/>
      <c r="AJ27" s="711"/>
      <c r="AK27" s="711"/>
      <c r="AL27" s="711"/>
      <c r="AM27" s="711"/>
      <c r="AN27" s="711"/>
      <c r="AO27" s="711"/>
      <c r="AP27" s="711"/>
      <c r="AQ27" s="748"/>
    </row>
    <row r="28" spans="1:81" s="710" customFormat="1" ht="16.5" customHeight="1" thickBot="1">
      <c r="A28" s="818" t="s">
        <v>26</v>
      </c>
      <c r="B28" s="751">
        <f>(I25+L25+O25+R25+U25+X25+AA25+AD25+AG25+AJ25+AM25+AP25+I94+L94+O94+R94+U94+X94+AA94+AD94+AG94+AJ94+AM94+AP94)/SQRT((I25+L25+O25+R25+U25+X25+AA25+AD25+AG25+AJ25+AM25+AP25+I94+L94+O94+R94+U94+X94+AA94+AD94+AG94+AJ94+AM94+AP94)^2+(J25+M25+P25+S25+V25+Y25+AB25+AE25+AH25+AK25+AN25+J94+M94+P94+S94+V94+Y94+AB94+AE94+AH94+AK94+AN94+AQ94+AQ25)^2)</f>
        <v>0.9865873053066857</v>
      </c>
      <c r="C28" s="752"/>
      <c r="D28" s="818" t="s">
        <v>27</v>
      </c>
      <c r="E28" s="1562">
        <f>(J25+M25+P25+S25+V25+Y25+AB25+AE25+AH25+AK25+AN25+J94+M94+P94+S94+V94+Y94+AB94+AE94+AH94+AK94+AN94+AQ94+AQ25)/(I25+L25+O25+R25+U25+X25+AA25+AD25+AG25+AJ25+AM25+AP25+I94+L94+O94+R94+U94+X94+AA94+AD94+AG94+AJ94+AM94+AP94)</f>
        <v>0.16545363938436944</v>
      </c>
      <c r="F28" s="1562"/>
      <c r="G28" s="755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  <c r="AL28" s="756"/>
      <c r="AM28" s="756"/>
      <c r="AN28" s="756"/>
      <c r="AO28" s="756"/>
      <c r="AP28" s="756"/>
      <c r="AQ28" s="755"/>
    </row>
    <row r="29" spans="1:81" s="710" customFormat="1" ht="16.5" customHeight="1" thickBot="1">
      <c r="A29" s="757"/>
      <c r="B29" s="758"/>
      <c r="C29" s="758"/>
      <c r="D29" s="759"/>
      <c r="E29" s="760"/>
      <c r="F29" s="759"/>
      <c r="G29" s="760"/>
      <c r="H29" s="761"/>
      <c r="I29" s="759"/>
      <c r="J29" s="759"/>
      <c r="K29" s="761"/>
      <c r="L29" s="759"/>
      <c r="M29" s="759"/>
      <c r="N29" s="761"/>
      <c r="O29" s="759"/>
      <c r="P29" s="759"/>
      <c r="Q29" s="761"/>
      <c r="R29" s="759"/>
      <c r="S29" s="759"/>
      <c r="T29" s="761"/>
      <c r="U29" s="759"/>
      <c r="V29" s="759"/>
      <c r="W29" s="761"/>
      <c r="X29" s="759"/>
      <c r="Y29" s="759"/>
      <c r="Z29" s="761"/>
      <c r="AA29" s="759"/>
      <c r="AB29" s="759"/>
      <c r="AC29" s="761"/>
      <c r="AD29" s="759"/>
      <c r="AE29" s="759"/>
      <c r="AF29" s="761"/>
      <c r="AG29" s="759"/>
      <c r="AH29" s="759"/>
      <c r="AI29" s="761"/>
      <c r="AJ29" s="759"/>
      <c r="AK29" s="759"/>
      <c r="AL29" s="761"/>
      <c r="AM29" s="759"/>
      <c r="AN29" s="759"/>
      <c r="AO29" s="761"/>
      <c r="AP29" s="759"/>
      <c r="AQ29" s="759"/>
    </row>
    <row r="30" spans="1:81" s="710" customFormat="1" ht="16.5" customHeight="1">
      <c r="A30" s="1563" t="s">
        <v>28</v>
      </c>
      <c r="B30" s="1564"/>
      <c r="C30" s="1564"/>
      <c r="D30" s="1555" t="s">
        <v>29</v>
      </c>
      <c r="E30" s="1556"/>
      <c r="F30" s="1556" t="s">
        <v>30</v>
      </c>
      <c r="G30" s="1557"/>
      <c r="H30" s="1565" t="s">
        <v>170</v>
      </c>
      <c r="I30" s="1566"/>
      <c r="J30" s="1567"/>
      <c r="K30" s="1565" t="s">
        <v>171</v>
      </c>
      <c r="L30" s="1566"/>
      <c r="M30" s="1567"/>
      <c r="N30" s="1565" t="s">
        <v>172</v>
      </c>
      <c r="O30" s="1566"/>
      <c r="P30" s="1567"/>
      <c r="Q30" s="1565" t="s">
        <v>173</v>
      </c>
      <c r="R30" s="1566"/>
      <c r="S30" s="1567"/>
      <c r="T30" s="1565" t="s">
        <v>174</v>
      </c>
      <c r="U30" s="1566"/>
      <c r="V30" s="1567"/>
      <c r="W30" s="1565" t="s">
        <v>175</v>
      </c>
      <c r="X30" s="1566"/>
      <c r="Y30" s="1567"/>
      <c r="Z30" s="1565" t="s">
        <v>176</v>
      </c>
      <c r="AA30" s="1566"/>
      <c r="AB30" s="1567"/>
      <c r="AC30" s="1565" t="s">
        <v>177</v>
      </c>
      <c r="AD30" s="1566"/>
      <c r="AE30" s="1567"/>
      <c r="AF30" s="1565" t="s">
        <v>178</v>
      </c>
      <c r="AG30" s="1566"/>
      <c r="AH30" s="1567"/>
      <c r="AI30" s="1565" t="s">
        <v>179</v>
      </c>
      <c r="AJ30" s="1566"/>
      <c r="AK30" s="1567"/>
      <c r="AL30" s="1565" t="s">
        <v>180</v>
      </c>
      <c r="AM30" s="1566"/>
      <c r="AN30" s="1567"/>
      <c r="AO30" s="1565" t="s">
        <v>181</v>
      </c>
      <c r="AP30" s="1566"/>
      <c r="AQ30" s="1567"/>
    </row>
    <row r="31" spans="1:81" s="710" customFormat="1" ht="16.5" customHeight="1" thickBot="1">
      <c r="A31" s="1580" t="s">
        <v>74</v>
      </c>
      <c r="B31" s="1581"/>
      <c r="C31" s="1581"/>
      <c r="D31" s="937" t="s">
        <v>32</v>
      </c>
      <c r="E31" s="936" t="s">
        <v>33</v>
      </c>
      <c r="F31" s="935" t="s">
        <v>32</v>
      </c>
      <c r="G31" s="934" t="s">
        <v>33</v>
      </c>
      <c r="H31" s="1577"/>
      <c r="I31" s="1578"/>
      <c r="J31" s="1579"/>
      <c r="K31" s="1577"/>
      <c r="L31" s="1578"/>
      <c r="M31" s="1579"/>
      <c r="N31" s="1577"/>
      <c r="O31" s="1578"/>
      <c r="P31" s="1579"/>
      <c r="Q31" s="1577"/>
      <c r="R31" s="1578"/>
      <c r="S31" s="1579"/>
      <c r="T31" s="1577"/>
      <c r="U31" s="1578"/>
      <c r="V31" s="1579"/>
      <c r="W31" s="1577"/>
      <c r="X31" s="1578"/>
      <c r="Y31" s="1579"/>
      <c r="Z31" s="1577"/>
      <c r="AA31" s="1578"/>
      <c r="AB31" s="1579"/>
      <c r="AC31" s="1577"/>
      <c r="AD31" s="1578"/>
      <c r="AE31" s="1579"/>
      <c r="AF31" s="1577"/>
      <c r="AG31" s="1578"/>
      <c r="AH31" s="1579"/>
      <c r="AI31" s="1577"/>
      <c r="AJ31" s="1578"/>
      <c r="AK31" s="1579"/>
      <c r="AL31" s="1577"/>
      <c r="AM31" s="1578"/>
      <c r="AN31" s="1579"/>
      <c r="AO31" s="1577"/>
      <c r="AP31" s="1578"/>
      <c r="AQ31" s="1579"/>
    </row>
    <row r="32" spans="1:81" s="710" customFormat="1" ht="16.5" customHeight="1">
      <c r="A32" s="776" t="s">
        <v>166</v>
      </c>
      <c r="B32" s="777" t="s">
        <v>241</v>
      </c>
      <c r="C32" s="932"/>
      <c r="D32" s="916"/>
      <c r="E32" s="915"/>
      <c r="F32" s="914"/>
      <c r="G32" s="933"/>
      <c r="H32" s="773">
        <f>SQRT(I32^2+J32^2)*1000/(1.73*H12)</f>
        <v>10.69340200240336</v>
      </c>
      <c r="I32" s="774">
        <v>0.64749999999999996</v>
      </c>
      <c r="J32" s="775">
        <v>0.15581999999999999</v>
      </c>
      <c r="K32" s="773">
        <f>SQRT(L32^2+M32^2)*1000/(1.73*K12)</f>
        <v>10.110966430059772</v>
      </c>
      <c r="L32" s="774">
        <v>0.61277999999999999</v>
      </c>
      <c r="M32" s="775">
        <v>0.14504</v>
      </c>
      <c r="N32" s="773">
        <f>SQRT(O32^2+P32^2)*1000/(1.73*N12)</f>
        <v>10.992183692601643</v>
      </c>
      <c r="O32" s="774">
        <v>0.66794000000000009</v>
      </c>
      <c r="P32" s="775">
        <v>0.15007999999999999</v>
      </c>
      <c r="Q32" s="773">
        <f>SQRT(R32^2+S32^2)*1000/(1.73*Q12)</f>
        <v>10.985710814037176</v>
      </c>
      <c r="R32" s="774">
        <v>0.66864000000000012</v>
      </c>
      <c r="S32" s="775">
        <v>0.14504</v>
      </c>
      <c r="T32" s="773">
        <f>SQRT(U32^2+V32^2)*1000/(1.73*T12)</f>
        <v>11.252168333175607</v>
      </c>
      <c r="U32" s="774">
        <v>0.68474000000000002</v>
      </c>
      <c r="V32" s="775">
        <v>0.14909999999999998</v>
      </c>
      <c r="W32" s="773">
        <f>SQRT(X32^2+Y32^2)*1000/(1.73*W12)</f>
        <v>11.999549976766668</v>
      </c>
      <c r="X32" s="774">
        <v>0.73275999999999997</v>
      </c>
      <c r="Y32" s="775">
        <v>0.14686000000000002</v>
      </c>
      <c r="Z32" s="773">
        <f>SQRT(AA32^2+AB32^2)*1000/(1.73*Z12)</f>
        <v>12.603566743100375</v>
      </c>
      <c r="AA32" s="774">
        <v>0.77014000000000005</v>
      </c>
      <c r="AB32" s="775">
        <v>0.15175999999999998</v>
      </c>
      <c r="AC32" s="773">
        <f>SQRT(AD32^2+AE32^2)*1000/(1.73*AC12)</f>
        <v>11.727446810867423</v>
      </c>
      <c r="AD32" s="774">
        <v>0.72029999999999994</v>
      </c>
      <c r="AE32" s="775">
        <v>9.3379999999999991E-2</v>
      </c>
      <c r="AF32" s="773">
        <f>SQRT(AG32^2+AH32^2)*1000/(1.73*AF12)</f>
        <v>9.9879719422802111</v>
      </c>
      <c r="AG32" s="774">
        <v>0.61431999999999998</v>
      </c>
      <c r="AH32" s="775">
        <v>5.6000000000000001E-2</v>
      </c>
      <c r="AI32" s="773">
        <f>SQRT(AJ32^2+AK32^2)*1000/(1.73*AI12)</f>
        <v>9.7764069555705113</v>
      </c>
      <c r="AJ32" s="774">
        <v>0.60186000000000006</v>
      </c>
      <c r="AK32" s="775">
        <v>6.6220000000000001E-2</v>
      </c>
      <c r="AL32" s="773">
        <f>SQRT(AM32^2+AN32^2)*1000/(1.73*AL12)</f>
        <v>10.097268020335317</v>
      </c>
      <c r="AM32" s="774">
        <v>0.62173999999999996</v>
      </c>
      <c r="AN32" s="775">
        <v>8.1900000000000001E-2</v>
      </c>
      <c r="AO32" s="773">
        <f>SQRT(AP32^2+AQ32^2)*1000/(1.73*AO12)</f>
        <v>10.249549849644231</v>
      </c>
      <c r="AP32" s="774">
        <v>0.63070000000000004</v>
      </c>
      <c r="AQ32" s="775">
        <v>8.6240000000000011E-2</v>
      </c>
      <c r="AR32" s="720"/>
      <c r="AS32" s="720"/>
    </row>
    <row r="33" spans="1:45" s="710" customFormat="1" ht="16.5" customHeight="1" thickBot="1">
      <c r="A33" s="776" t="s">
        <v>166</v>
      </c>
      <c r="B33" s="777" t="s">
        <v>240</v>
      </c>
      <c r="C33" s="932"/>
      <c r="D33" s="908"/>
      <c r="E33" s="810"/>
      <c r="F33" s="907"/>
      <c r="G33" s="931"/>
      <c r="H33" s="813">
        <f>SQRT(I33^2+J33^2)*1000/(1.73*H20)</f>
        <v>20.358902479558694</v>
      </c>
      <c r="I33" s="814">
        <v>1.246</v>
      </c>
      <c r="J33" s="815">
        <v>0.23492000000000002</v>
      </c>
      <c r="K33" s="813">
        <f>SQRT(L33^2+M33^2)*1000/(1.73*K20)</f>
        <v>20.594057282761391</v>
      </c>
      <c r="L33" s="814">
        <v>1.2605599999999999</v>
      </c>
      <c r="M33" s="815">
        <v>0.23674000000000001</v>
      </c>
      <c r="N33" s="813">
        <f>SQRT(O33^2+P33^2)*1000/(1.73*N20)</f>
        <v>20.797194271913266</v>
      </c>
      <c r="O33" s="814">
        <v>1.2732999999999999</v>
      </c>
      <c r="P33" s="815">
        <v>0.23743999999999998</v>
      </c>
      <c r="Q33" s="813">
        <f>SQRT(R33^2+S33^2)*1000/(1.73*Q20)</f>
        <v>21.166535805864154</v>
      </c>
      <c r="R33" s="814">
        <v>1.2968199999999999</v>
      </c>
      <c r="S33" s="815">
        <v>0.23674000000000001</v>
      </c>
      <c r="T33" s="813">
        <f>SQRT(U33^2+V33^2)*1000/(1.73*T13)</f>
        <v>75.167399704930176</v>
      </c>
      <c r="U33" s="814">
        <v>1.3441400000000001</v>
      </c>
      <c r="V33" s="815">
        <v>0.24010000000000004</v>
      </c>
      <c r="W33" s="813">
        <f>SQRT(X33^2+Y33^2)*1000/(1.73*W20)</f>
        <v>23.252963169316114</v>
      </c>
      <c r="X33" s="814">
        <v>1.42744</v>
      </c>
      <c r="Y33" s="815">
        <v>0.24430000000000002</v>
      </c>
      <c r="Z33" s="813">
        <f>SQRT(AA33^2+AB33^2)*1000/(1.73*Z20)</f>
        <v>22.08058427999363</v>
      </c>
      <c r="AA33" s="814">
        <v>1.3559000000000001</v>
      </c>
      <c r="AB33" s="815">
        <v>0.22945999999999997</v>
      </c>
      <c r="AC33" s="813">
        <f>SQRT(AD33^2+AE33^2)*1000/(1.73*AC20)</f>
        <v>21.696455943270973</v>
      </c>
      <c r="AD33" s="814">
        <v>1.3244</v>
      </c>
      <c r="AE33" s="815">
        <v>0.20383999999999999</v>
      </c>
      <c r="AF33" s="813">
        <f>SQRT(AG33^2+AH33^2)*1000/(1.73*AF20)</f>
        <v>21.43093664924411</v>
      </c>
      <c r="AG33" s="814">
        <v>1.3046600000000002</v>
      </c>
      <c r="AH33" s="815">
        <v>0.19992000000000001</v>
      </c>
      <c r="AI33" s="813">
        <f>SQRT(AJ33^2+AK33^2)*1000/(1.73*AI20)</f>
        <v>21.128394959432075</v>
      </c>
      <c r="AJ33" s="814">
        <v>1.28898</v>
      </c>
      <c r="AK33" s="815">
        <v>0.20327999999999999</v>
      </c>
      <c r="AL33" s="813">
        <f>SQRT(AM33^2+AN33^2)*1000/(1.73*AL20)</f>
        <v>20.93790187489379</v>
      </c>
      <c r="AM33" s="814">
        <v>1.2805799999999998</v>
      </c>
      <c r="AN33" s="815">
        <v>0.20426</v>
      </c>
      <c r="AO33" s="813">
        <f>SQRT(AP33^2+AQ33^2)*1000/(1.73*AO20)</f>
        <v>20.565201659323787</v>
      </c>
      <c r="AP33" s="814">
        <v>1.2572000000000001</v>
      </c>
      <c r="AQ33" s="815">
        <v>0.20426</v>
      </c>
      <c r="AR33" s="720"/>
      <c r="AS33" s="720"/>
    </row>
    <row r="34" spans="1:45" s="710" customFormat="1" ht="16.5" customHeight="1">
      <c r="A34" s="1582" t="s">
        <v>81</v>
      </c>
      <c r="B34" s="1583"/>
      <c r="C34" s="1583"/>
      <c r="D34" s="1655"/>
      <c r="E34" s="1655"/>
      <c r="F34" s="1655"/>
      <c r="G34" s="1656"/>
      <c r="H34" s="773">
        <f t="shared" ref="H34:S34" si="3">H32</f>
        <v>10.69340200240336</v>
      </c>
      <c r="I34" s="774">
        <f t="shared" si="3"/>
        <v>0.64749999999999996</v>
      </c>
      <c r="J34" s="930">
        <f t="shared" si="3"/>
        <v>0.15581999999999999</v>
      </c>
      <c r="K34" s="773">
        <f t="shared" si="3"/>
        <v>10.110966430059772</v>
      </c>
      <c r="L34" s="774">
        <f t="shared" si="3"/>
        <v>0.61277999999999999</v>
      </c>
      <c r="M34" s="930">
        <f t="shared" si="3"/>
        <v>0.14504</v>
      </c>
      <c r="N34" s="773">
        <f t="shared" si="3"/>
        <v>10.992183692601643</v>
      </c>
      <c r="O34" s="774">
        <f t="shared" si="3"/>
        <v>0.66794000000000009</v>
      </c>
      <c r="P34" s="930">
        <f t="shared" si="3"/>
        <v>0.15007999999999999</v>
      </c>
      <c r="Q34" s="773">
        <f t="shared" si="3"/>
        <v>10.985710814037176</v>
      </c>
      <c r="R34" s="774">
        <f t="shared" si="3"/>
        <v>0.66864000000000012</v>
      </c>
      <c r="S34" s="930">
        <f t="shared" si="3"/>
        <v>0.14504</v>
      </c>
      <c r="T34" s="773">
        <f>SQRT(U34^2+V34^2)*1000/(1.73*T21)</f>
        <v>38.578862856602086</v>
      </c>
      <c r="U34" s="774">
        <f t="shared" ref="U34:AQ34" si="4">U32</f>
        <v>0.68474000000000002</v>
      </c>
      <c r="V34" s="930">
        <f t="shared" si="4"/>
        <v>0.14909999999999998</v>
      </c>
      <c r="W34" s="773">
        <f t="shared" si="4"/>
        <v>11.999549976766668</v>
      </c>
      <c r="X34" s="774">
        <f t="shared" si="4"/>
        <v>0.73275999999999997</v>
      </c>
      <c r="Y34" s="930">
        <f t="shared" si="4"/>
        <v>0.14686000000000002</v>
      </c>
      <c r="Z34" s="773">
        <f t="shared" si="4"/>
        <v>12.603566743100375</v>
      </c>
      <c r="AA34" s="774">
        <f t="shared" si="4"/>
        <v>0.77014000000000005</v>
      </c>
      <c r="AB34" s="930">
        <f t="shared" si="4"/>
        <v>0.15175999999999998</v>
      </c>
      <c r="AC34" s="773">
        <f t="shared" si="4"/>
        <v>11.727446810867423</v>
      </c>
      <c r="AD34" s="774">
        <f t="shared" si="4"/>
        <v>0.72029999999999994</v>
      </c>
      <c r="AE34" s="930">
        <f t="shared" si="4"/>
        <v>9.3379999999999991E-2</v>
      </c>
      <c r="AF34" s="773">
        <f t="shared" si="4"/>
        <v>9.9879719422802111</v>
      </c>
      <c r="AG34" s="774">
        <f t="shared" si="4"/>
        <v>0.61431999999999998</v>
      </c>
      <c r="AH34" s="930">
        <f t="shared" si="4"/>
        <v>5.6000000000000001E-2</v>
      </c>
      <c r="AI34" s="773">
        <f t="shared" si="4"/>
        <v>9.7764069555705113</v>
      </c>
      <c r="AJ34" s="774">
        <f t="shared" si="4"/>
        <v>0.60186000000000006</v>
      </c>
      <c r="AK34" s="930">
        <f t="shared" si="4"/>
        <v>6.6220000000000001E-2</v>
      </c>
      <c r="AL34" s="773">
        <f t="shared" si="4"/>
        <v>10.097268020335317</v>
      </c>
      <c r="AM34" s="774">
        <f t="shared" si="4"/>
        <v>0.62173999999999996</v>
      </c>
      <c r="AN34" s="930">
        <f t="shared" si="4"/>
        <v>8.1900000000000001E-2</v>
      </c>
      <c r="AO34" s="773">
        <f t="shared" si="4"/>
        <v>10.249549849644231</v>
      </c>
      <c r="AP34" s="774">
        <f t="shared" si="4"/>
        <v>0.63070000000000004</v>
      </c>
      <c r="AQ34" s="930">
        <f t="shared" si="4"/>
        <v>8.6240000000000011E-2</v>
      </c>
      <c r="AR34" s="720"/>
      <c r="AS34" s="720"/>
    </row>
    <row r="35" spans="1:45" s="710" customFormat="1" ht="16.5" customHeight="1" thickBot="1">
      <c r="A35" s="1585" t="s">
        <v>82</v>
      </c>
      <c r="B35" s="1586"/>
      <c r="C35" s="1586"/>
      <c r="D35" s="1586"/>
      <c r="E35" s="1586"/>
      <c r="F35" s="1586"/>
      <c r="G35" s="1587"/>
      <c r="H35" s="813">
        <f t="shared" ref="H35:S35" si="5">H33</f>
        <v>20.358902479558694</v>
      </c>
      <c r="I35" s="814">
        <f t="shared" si="5"/>
        <v>1.246</v>
      </c>
      <c r="J35" s="929">
        <f t="shared" si="5"/>
        <v>0.23492000000000002</v>
      </c>
      <c r="K35" s="813">
        <f t="shared" si="5"/>
        <v>20.594057282761391</v>
      </c>
      <c r="L35" s="814">
        <f t="shared" si="5"/>
        <v>1.2605599999999999</v>
      </c>
      <c r="M35" s="929">
        <f t="shared" si="5"/>
        <v>0.23674000000000001</v>
      </c>
      <c r="N35" s="813">
        <f t="shared" si="5"/>
        <v>20.797194271913266</v>
      </c>
      <c r="O35" s="814">
        <f t="shared" si="5"/>
        <v>1.2732999999999999</v>
      </c>
      <c r="P35" s="929">
        <f t="shared" si="5"/>
        <v>0.23743999999999998</v>
      </c>
      <c r="Q35" s="813">
        <f t="shared" si="5"/>
        <v>21.166535805864154</v>
      </c>
      <c r="R35" s="814">
        <f t="shared" si="5"/>
        <v>1.2968199999999999</v>
      </c>
      <c r="S35" s="929">
        <f t="shared" si="5"/>
        <v>0.23674000000000001</v>
      </c>
      <c r="T35" s="813">
        <f>T33</f>
        <v>75.167399704930176</v>
      </c>
      <c r="U35" s="814">
        <f t="shared" ref="U35:AQ35" si="6">U33</f>
        <v>1.3441400000000001</v>
      </c>
      <c r="V35" s="929">
        <f t="shared" si="6"/>
        <v>0.24010000000000004</v>
      </c>
      <c r="W35" s="813">
        <f t="shared" si="6"/>
        <v>23.252963169316114</v>
      </c>
      <c r="X35" s="814">
        <f t="shared" si="6"/>
        <v>1.42744</v>
      </c>
      <c r="Y35" s="929">
        <f t="shared" si="6"/>
        <v>0.24430000000000002</v>
      </c>
      <c r="Z35" s="813">
        <f t="shared" si="6"/>
        <v>22.08058427999363</v>
      </c>
      <c r="AA35" s="814">
        <f t="shared" si="6"/>
        <v>1.3559000000000001</v>
      </c>
      <c r="AB35" s="929">
        <f t="shared" si="6"/>
        <v>0.22945999999999997</v>
      </c>
      <c r="AC35" s="813">
        <f t="shared" si="6"/>
        <v>21.696455943270973</v>
      </c>
      <c r="AD35" s="814">
        <f t="shared" si="6"/>
        <v>1.3244</v>
      </c>
      <c r="AE35" s="929">
        <f t="shared" si="6"/>
        <v>0.20383999999999999</v>
      </c>
      <c r="AF35" s="813">
        <f t="shared" si="6"/>
        <v>21.43093664924411</v>
      </c>
      <c r="AG35" s="814">
        <f t="shared" si="6"/>
        <v>1.3046600000000002</v>
      </c>
      <c r="AH35" s="929">
        <f t="shared" si="6"/>
        <v>0.19992000000000001</v>
      </c>
      <c r="AI35" s="813">
        <f t="shared" si="6"/>
        <v>21.128394959432075</v>
      </c>
      <c r="AJ35" s="814">
        <f t="shared" si="6"/>
        <v>1.28898</v>
      </c>
      <c r="AK35" s="929">
        <f t="shared" si="6"/>
        <v>0.20327999999999999</v>
      </c>
      <c r="AL35" s="813">
        <f t="shared" si="6"/>
        <v>20.93790187489379</v>
      </c>
      <c r="AM35" s="814">
        <f t="shared" si="6"/>
        <v>1.2805799999999998</v>
      </c>
      <c r="AN35" s="929">
        <f t="shared" si="6"/>
        <v>0.20426</v>
      </c>
      <c r="AO35" s="813">
        <f t="shared" si="6"/>
        <v>20.565201659323787</v>
      </c>
      <c r="AP35" s="814">
        <f t="shared" si="6"/>
        <v>1.2572000000000001</v>
      </c>
      <c r="AQ35" s="929">
        <f t="shared" si="6"/>
        <v>0.20426</v>
      </c>
      <c r="AR35" s="720"/>
      <c r="AS35" s="720"/>
    </row>
    <row r="36" spans="1:45" s="710" customFormat="1" ht="16.5" customHeight="1" thickBot="1">
      <c r="A36" s="1588" t="s">
        <v>83</v>
      </c>
      <c r="B36" s="1589"/>
      <c r="C36" s="1589"/>
      <c r="D36" s="1589"/>
      <c r="E36" s="1589"/>
      <c r="F36" s="1589"/>
      <c r="G36" s="1589"/>
      <c r="H36" s="820">
        <f t="shared" ref="H36:AQ36" si="7">H34+H35</f>
        <v>31.052304481962054</v>
      </c>
      <c r="I36" s="821">
        <f t="shared" si="7"/>
        <v>1.8935</v>
      </c>
      <c r="J36" s="928">
        <f t="shared" si="7"/>
        <v>0.39073999999999998</v>
      </c>
      <c r="K36" s="820">
        <f t="shared" si="7"/>
        <v>30.705023712821163</v>
      </c>
      <c r="L36" s="821">
        <f t="shared" si="7"/>
        <v>1.8733399999999998</v>
      </c>
      <c r="M36" s="928">
        <f t="shared" si="7"/>
        <v>0.38178000000000001</v>
      </c>
      <c r="N36" s="820">
        <f t="shared" si="7"/>
        <v>31.789377964514909</v>
      </c>
      <c r="O36" s="821">
        <f t="shared" si="7"/>
        <v>1.9412400000000001</v>
      </c>
      <c r="P36" s="928">
        <f t="shared" si="7"/>
        <v>0.38751999999999998</v>
      </c>
      <c r="Q36" s="820">
        <f t="shared" si="7"/>
        <v>32.152246619901334</v>
      </c>
      <c r="R36" s="821">
        <f t="shared" si="7"/>
        <v>1.96546</v>
      </c>
      <c r="S36" s="928">
        <f t="shared" si="7"/>
        <v>0.38178000000000001</v>
      </c>
      <c r="T36" s="820">
        <f t="shared" si="7"/>
        <v>113.74626256153226</v>
      </c>
      <c r="U36" s="821">
        <f t="shared" si="7"/>
        <v>2.02888</v>
      </c>
      <c r="V36" s="928">
        <f t="shared" si="7"/>
        <v>0.38919999999999999</v>
      </c>
      <c r="W36" s="820">
        <f t="shared" si="7"/>
        <v>35.252513146082784</v>
      </c>
      <c r="X36" s="821">
        <f t="shared" si="7"/>
        <v>2.1602000000000001</v>
      </c>
      <c r="Y36" s="928">
        <f t="shared" si="7"/>
        <v>0.39116000000000006</v>
      </c>
      <c r="Z36" s="820">
        <f t="shared" si="7"/>
        <v>34.684151023094003</v>
      </c>
      <c r="AA36" s="821">
        <f t="shared" si="7"/>
        <v>2.1260400000000002</v>
      </c>
      <c r="AB36" s="928">
        <f t="shared" si="7"/>
        <v>0.38121999999999995</v>
      </c>
      <c r="AC36" s="820">
        <f t="shared" si="7"/>
        <v>33.423902754138396</v>
      </c>
      <c r="AD36" s="821">
        <f t="shared" si="7"/>
        <v>2.0446999999999997</v>
      </c>
      <c r="AE36" s="928">
        <f t="shared" si="7"/>
        <v>0.29721999999999998</v>
      </c>
      <c r="AF36" s="820">
        <f t="shared" si="7"/>
        <v>31.418908591524321</v>
      </c>
      <c r="AG36" s="821">
        <f t="shared" si="7"/>
        <v>1.9189800000000001</v>
      </c>
      <c r="AH36" s="928">
        <f t="shared" si="7"/>
        <v>0.25592000000000004</v>
      </c>
      <c r="AI36" s="820">
        <f t="shared" si="7"/>
        <v>30.904801915002587</v>
      </c>
      <c r="AJ36" s="821">
        <f t="shared" si="7"/>
        <v>1.8908400000000001</v>
      </c>
      <c r="AK36" s="928">
        <f t="shared" si="7"/>
        <v>0.26949999999999996</v>
      </c>
      <c r="AL36" s="820">
        <f t="shared" si="7"/>
        <v>31.035169895229107</v>
      </c>
      <c r="AM36" s="821">
        <f t="shared" si="7"/>
        <v>1.9023199999999998</v>
      </c>
      <c r="AN36" s="928">
        <f t="shared" si="7"/>
        <v>0.28615999999999997</v>
      </c>
      <c r="AO36" s="820">
        <f t="shared" si="7"/>
        <v>30.814751508968016</v>
      </c>
      <c r="AP36" s="821">
        <f t="shared" si="7"/>
        <v>1.8879000000000001</v>
      </c>
      <c r="AQ36" s="928">
        <f t="shared" si="7"/>
        <v>0.29049999999999998</v>
      </c>
      <c r="AR36" s="720"/>
      <c r="AS36" s="720"/>
    </row>
    <row r="37" spans="1:45" s="710" customFormat="1" ht="16.5" customHeight="1" thickBot="1">
      <c r="A37" s="715"/>
      <c r="B37" s="927"/>
      <c r="C37" s="927"/>
      <c r="D37" s="926"/>
      <c r="E37" s="760"/>
      <c r="F37" s="926"/>
      <c r="G37" s="926"/>
      <c r="H37" s="925"/>
      <c r="I37" s="924"/>
      <c r="J37" s="924"/>
      <c r="K37" s="924"/>
      <c r="L37" s="924"/>
      <c r="M37" s="924"/>
      <c r="N37" s="925"/>
      <c r="O37" s="924"/>
      <c r="P37" s="924"/>
      <c r="Q37" s="925"/>
      <c r="R37" s="924"/>
      <c r="S37" s="924"/>
      <c r="T37" s="925"/>
      <c r="U37" s="924"/>
      <c r="V37" s="924"/>
      <c r="W37" s="925"/>
      <c r="X37" s="924"/>
      <c r="Y37" s="924"/>
      <c r="Z37" s="925"/>
      <c r="AA37" s="924"/>
      <c r="AB37" s="924"/>
      <c r="AC37" s="925"/>
      <c r="AD37" s="924"/>
      <c r="AE37" s="924"/>
      <c r="AF37" s="925"/>
      <c r="AG37" s="924"/>
      <c r="AH37" s="924"/>
      <c r="AI37" s="925"/>
      <c r="AJ37" s="924"/>
      <c r="AK37" s="924"/>
      <c r="AL37" s="925"/>
      <c r="AM37" s="924"/>
      <c r="AN37" s="924"/>
      <c r="AO37" s="925"/>
      <c r="AP37" s="924"/>
      <c r="AQ37" s="924"/>
      <c r="AR37" s="720"/>
      <c r="AS37" s="720"/>
    </row>
    <row r="38" spans="1:45" s="710" customFormat="1" ht="16.5" customHeight="1">
      <c r="A38" s="1563" t="s">
        <v>28</v>
      </c>
      <c r="B38" s="1564"/>
      <c r="C38" s="1564"/>
      <c r="D38" s="1555" t="s">
        <v>29</v>
      </c>
      <c r="E38" s="1556"/>
      <c r="F38" s="1556" t="s">
        <v>30</v>
      </c>
      <c r="G38" s="1557"/>
      <c r="H38" s="1565" t="s">
        <v>170</v>
      </c>
      <c r="I38" s="1566"/>
      <c r="J38" s="1567"/>
      <c r="K38" s="1565" t="s">
        <v>171</v>
      </c>
      <c r="L38" s="1566"/>
      <c r="M38" s="1567"/>
      <c r="N38" s="1565" t="s">
        <v>172</v>
      </c>
      <c r="O38" s="1566"/>
      <c r="P38" s="1567"/>
      <c r="Q38" s="1565" t="s">
        <v>173</v>
      </c>
      <c r="R38" s="1566"/>
      <c r="S38" s="1567"/>
      <c r="T38" s="1565" t="s">
        <v>174</v>
      </c>
      <c r="U38" s="1566"/>
      <c r="V38" s="1567"/>
      <c r="W38" s="1565" t="s">
        <v>175</v>
      </c>
      <c r="X38" s="1566"/>
      <c r="Y38" s="1567"/>
      <c r="Z38" s="1565" t="s">
        <v>176</v>
      </c>
      <c r="AA38" s="1566"/>
      <c r="AB38" s="1567"/>
      <c r="AC38" s="1565" t="s">
        <v>177</v>
      </c>
      <c r="AD38" s="1566"/>
      <c r="AE38" s="1567"/>
      <c r="AF38" s="1565" t="s">
        <v>178</v>
      </c>
      <c r="AG38" s="1566"/>
      <c r="AH38" s="1567"/>
      <c r="AI38" s="1565" t="s">
        <v>179</v>
      </c>
      <c r="AJ38" s="1566"/>
      <c r="AK38" s="1567"/>
      <c r="AL38" s="1565" t="s">
        <v>180</v>
      </c>
      <c r="AM38" s="1566"/>
      <c r="AN38" s="1567"/>
      <c r="AO38" s="1565" t="s">
        <v>181</v>
      </c>
      <c r="AP38" s="1566"/>
      <c r="AQ38" s="1567"/>
      <c r="AR38" s="720"/>
      <c r="AS38" s="720"/>
    </row>
    <row r="39" spans="1:45" s="710" customFormat="1" ht="16.5" customHeight="1" thickBot="1">
      <c r="A39" s="1580" t="s">
        <v>31</v>
      </c>
      <c r="B39" s="1581"/>
      <c r="C39" s="1581"/>
      <c r="D39" s="762" t="s">
        <v>32</v>
      </c>
      <c r="E39" s="763" t="s">
        <v>33</v>
      </c>
      <c r="F39" s="764" t="s">
        <v>32</v>
      </c>
      <c r="G39" s="765" t="s">
        <v>33</v>
      </c>
      <c r="H39" s="1577"/>
      <c r="I39" s="1578"/>
      <c r="J39" s="1579"/>
      <c r="K39" s="1577"/>
      <c r="L39" s="1578"/>
      <c r="M39" s="1579"/>
      <c r="N39" s="1577"/>
      <c r="O39" s="1578"/>
      <c r="P39" s="1579"/>
      <c r="Q39" s="1577"/>
      <c r="R39" s="1578"/>
      <c r="S39" s="1579"/>
      <c r="T39" s="1577"/>
      <c r="U39" s="1578"/>
      <c r="V39" s="1579"/>
      <c r="W39" s="1577"/>
      <c r="X39" s="1578"/>
      <c r="Y39" s="1579"/>
      <c r="Z39" s="1577"/>
      <c r="AA39" s="1578"/>
      <c r="AB39" s="1579"/>
      <c r="AC39" s="1577"/>
      <c r="AD39" s="1578"/>
      <c r="AE39" s="1579"/>
      <c r="AF39" s="1577"/>
      <c r="AG39" s="1578"/>
      <c r="AH39" s="1579"/>
      <c r="AI39" s="1577"/>
      <c r="AJ39" s="1578"/>
      <c r="AK39" s="1579"/>
      <c r="AL39" s="1577"/>
      <c r="AM39" s="1578"/>
      <c r="AN39" s="1579"/>
      <c r="AO39" s="1577"/>
      <c r="AP39" s="1578"/>
      <c r="AQ39" s="1579"/>
      <c r="AR39" s="720"/>
      <c r="AS39" s="720"/>
    </row>
    <row r="40" spans="1:45" s="710" customFormat="1" ht="16.5" customHeight="1">
      <c r="A40" s="816" t="s">
        <v>239</v>
      </c>
      <c r="B40" s="767" t="s">
        <v>238</v>
      </c>
      <c r="C40" s="768"/>
      <c r="D40" s="769"/>
      <c r="E40" s="770"/>
      <c r="F40" s="771"/>
      <c r="G40" s="772"/>
      <c r="H40" s="923">
        <f>SQRT(I40^2+J40^2)*1000/(1.73*H13)</f>
        <v>2.0101352525716831</v>
      </c>
      <c r="I40" s="922">
        <v>3.32E-2</v>
      </c>
      <c r="J40" s="921">
        <v>1.52E-2</v>
      </c>
      <c r="K40" s="923">
        <f>SQRT(L40^2+M40^2)*1000/(1.73*K13)</f>
        <v>2.0491105058409786</v>
      </c>
      <c r="L40" s="922">
        <v>3.4000000000000002E-2</v>
      </c>
      <c r="M40" s="921">
        <v>1.6E-2</v>
      </c>
      <c r="N40" s="923">
        <f>SQRT(O40^2+P40^2)*1000/(1.73*N13)</f>
        <v>2.1085581158538411</v>
      </c>
      <c r="O40" s="922">
        <v>3.4799999999999998E-2</v>
      </c>
      <c r="P40" s="921">
        <v>1.6E-2</v>
      </c>
      <c r="Q40" s="923">
        <f>SQRT(R40^2+S40^2)*1000/(1.73*Q13)</f>
        <v>2.298677604318391</v>
      </c>
      <c r="R40" s="922">
        <v>3.8399999999999997E-2</v>
      </c>
      <c r="S40" s="921">
        <v>1.6399999999999998E-2</v>
      </c>
      <c r="T40" s="923">
        <f>SQRT(U40^2+V40^2)*1000/(1.73*T13)</f>
        <v>2.3968845272447505</v>
      </c>
      <c r="U40" s="922">
        <v>4.0799999999999996E-2</v>
      </c>
      <c r="V40" s="921">
        <v>1.52E-2</v>
      </c>
      <c r="W40" s="923">
        <f>SQRT(X40^2+Y40^2)*1000/(1.73*W13)</f>
        <v>2.2218759487337376</v>
      </c>
      <c r="X40" s="922">
        <v>3.7999999999999999E-2</v>
      </c>
      <c r="Y40" s="921">
        <v>1.3599999999999999E-2</v>
      </c>
      <c r="Z40" s="923">
        <f>SQRT(AA40^2+AB40^2)*1000/(1.73*Z13)</f>
        <v>2.24952914534494</v>
      </c>
      <c r="AA40" s="922">
        <v>3.7600000000000001E-2</v>
      </c>
      <c r="AB40" s="921">
        <v>1.6E-2</v>
      </c>
      <c r="AC40" s="923">
        <f>SQRT(AD40^2+AE40^2)*1000/(1.73*AC13)</f>
        <v>2.151350894335784</v>
      </c>
      <c r="AD40" s="922">
        <v>3.6799999999999999E-2</v>
      </c>
      <c r="AE40" s="921">
        <v>1.2E-2</v>
      </c>
      <c r="AF40" s="923">
        <f>SQRT(AG40^2+AH40^2)*1000/(1.73*AF13)</f>
        <v>2.1021978923970828</v>
      </c>
      <c r="AG40" s="922">
        <v>3.5999999999999997E-2</v>
      </c>
      <c r="AH40" s="921">
        <v>1.1600000000000001E-2</v>
      </c>
      <c r="AI40" s="923">
        <f>SQRT(AJ40^2+AK40^2)*1000/(1.73*AI13)</f>
        <v>2.1167250680557603</v>
      </c>
      <c r="AJ40" s="922">
        <v>3.6400000000000002E-2</v>
      </c>
      <c r="AK40" s="921">
        <v>1.12E-2</v>
      </c>
      <c r="AL40" s="923">
        <f>SQRT(AM40^2+AN40^2)*1000/(1.73*AL13)</f>
        <v>1.9621011884146742</v>
      </c>
      <c r="AM40" s="922">
        <v>3.32E-2</v>
      </c>
      <c r="AN40" s="921">
        <v>1.2E-2</v>
      </c>
      <c r="AO40" s="923">
        <f>SQRT(AP40^2+AQ40^2)*1000/(1.73*AO13)</f>
        <v>1.8918200444201694</v>
      </c>
      <c r="AP40" s="922">
        <v>3.2000000000000001E-2</v>
      </c>
      <c r="AQ40" s="921">
        <v>1.1599999999999999E-2</v>
      </c>
      <c r="AR40" s="720"/>
      <c r="AS40" s="720"/>
    </row>
    <row r="41" spans="1:45" s="710" customFormat="1" ht="16.5" customHeight="1">
      <c r="A41" s="776" t="s">
        <v>237</v>
      </c>
      <c r="B41" s="777" t="s">
        <v>236</v>
      </c>
      <c r="C41" s="778"/>
      <c r="D41" s="779"/>
      <c r="E41" s="780"/>
      <c r="F41" s="781"/>
      <c r="G41" s="782"/>
      <c r="H41" s="920">
        <f>SQRT(I41^2+J41^2)*1000/(1.73*H13)</f>
        <v>68.570609166969689</v>
      </c>
      <c r="I41" s="903">
        <v>1.2318000000000002</v>
      </c>
      <c r="J41" s="919">
        <v>0.18480000000000002</v>
      </c>
      <c r="K41" s="920">
        <f>SQRT(L41^2+M41^2)*1000/(1.73*K13)</f>
        <v>67.674649771642663</v>
      </c>
      <c r="L41" s="903">
        <v>1.2270000000000001</v>
      </c>
      <c r="M41" s="919">
        <v>0.186</v>
      </c>
      <c r="N41" s="920">
        <f>SQRT(O41^2+P41^2)*1000/(1.73*N13)</f>
        <v>68.775045376873933</v>
      </c>
      <c r="O41" s="903">
        <v>1.236</v>
      </c>
      <c r="P41" s="919">
        <v>0.18180000000000002</v>
      </c>
      <c r="Q41" s="920">
        <f>SQRT(R41^2+S41^2)*1000/(1.73*Q13)</f>
        <v>68.653136874054226</v>
      </c>
      <c r="R41" s="903">
        <v>1.2341999999999997</v>
      </c>
      <c r="S41" s="919">
        <v>0.17880000000000001</v>
      </c>
      <c r="T41" s="920">
        <f>SQRT(U41^2+V41^2)*1000/(1.73*T13)</f>
        <v>71.736407725893088</v>
      </c>
      <c r="U41" s="903">
        <v>1.2906</v>
      </c>
      <c r="V41" s="919">
        <v>0.18</v>
      </c>
      <c r="W41" s="920">
        <f>SQRT(X41^2+Y41^2)*1000/(1.73*W13)</f>
        <v>73.573286736707431</v>
      </c>
      <c r="X41" s="903">
        <v>1.3241999999999998</v>
      </c>
      <c r="Y41" s="919">
        <v>0.18059999999999998</v>
      </c>
      <c r="Z41" s="920">
        <f>SQRT(AA41^2+AB41^2)*1000/(1.73*Z13)</f>
        <v>70.85177634382255</v>
      </c>
      <c r="AA41" s="903">
        <v>1.2786</v>
      </c>
      <c r="AB41" s="919">
        <v>0.14699999999999999</v>
      </c>
      <c r="AC41" s="920">
        <f>SQRT(AD41^2+AE41^2)*1000/(1.73*AC13)</f>
        <v>69.652952114958055</v>
      </c>
      <c r="AD41" s="903">
        <v>1.248</v>
      </c>
      <c r="AE41" s="919">
        <v>0.114</v>
      </c>
      <c r="AF41" s="920">
        <f>SQRT(AG41^2+AH41^2)*1000/(1.73*AF13)</f>
        <v>66.927054720586852</v>
      </c>
      <c r="AG41" s="903">
        <v>1.1987999999999999</v>
      </c>
      <c r="AH41" s="919">
        <v>0.1134</v>
      </c>
      <c r="AI41" s="920">
        <f>SQRT(AJ41^2+AK41^2)*1000/(1.73*AI13)</f>
        <v>67.760209074927076</v>
      </c>
      <c r="AJ41" s="903">
        <v>1.2138</v>
      </c>
      <c r="AK41" s="919">
        <v>0.114</v>
      </c>
      <c r="AL41" s="920">
        <f>SQRT(AM41^2+AN41^2)*1000/(1.73*AL13)</f>
        <v>67.417342563115199</v>
      </c>
      <c r="AM41" s="903">
        <v>1.2072000000000001</v>
      </c>
      <c r="AN41" s="919">
        <v>0.1182</v>
      </c>
      <c r="AO41" s="920">
        <f>SQRT(AP41^2+AQ41^2)*1000/(1.73*AO13)</f>
        <v>66.428360720416379</v>
      </c>
      <c r="AP41" s="903">
        <v>1.1891999999999998</v>
      </c>
      <c r="AQ41" s="919">
        <v>0.11940000000000001</v>
      </c>
      <c r="AR41" s="720"/>
      <c r="AS41" s="720"/>
    </row>
    <row r="42" spans="1:45" s="710" customFormat="1" ht="16.5" customHeight="1">
      <c r="A42" s="776" t="s">
        <v>235</v>
      </c>
      <c r="B42" s="777" t="s">
        <v>234</v>
      </c>
      <c r="C42" s="778"/>
      <c r="D42" s="779"/>
      <c r="E42" s="780"/>
      <c r="F42" s="781"/>
      <c r="G42" s="782"/>
      <c r="H42" s="920">
        <f>SQRT(I42^2+J42^2)*1000/(1.73*H13)</f>
        <v>1.9191938966962778</v>
      </c>
      <c r="I42" s="903">
        <v>3.2100000000000004E-2</v>
      </c>
      <c r="J42" s="919">
        <v>1.3600000000000001E-2</v>
      </c>
      <c r="K42" s="920">
        <f>SQRT(L42^2+M42^2)*1000/(1.73*K13)</f>
        <v>1.8760129514009833</v>
      </c>
      <c r="L42" s="903">
        <v>3.1600000000000003E-2</v>
      </c>
      <c r="M42" s="919">
        <v>1.3599999999999999E-2</v>
      </c>
      <c r="N42" s="920">
        <f>SQRT(O42^2+P42^2)*1000/(1.73*N13)</f>
        <v>1.8823390738835934</v>
      </c>
      <c r="O42" s="903">
        <v>3.15E-2</v>
      </c>
      <c r="P42" s="919">
        <v>1.3300000000000001E-2</v>
      </c>
      <c r="Q42" s="920">
        <f>SQRT(R42^2+S42^2)*1000/(1.73*Q13)</f>
        <v>2.1953449100172158</v>
      </c>
      <c r="R42" s="903">
        <v>3.7700000000000004E-2</v>
      </c>
      <c r="S42" s="919">
        <v>1.2999999999999999E-2</v>
      </c>
      <c r="T42" s="920">
        <f>SQRT(U42^2+V42^2)*1000/(1.73*T13)</f>
        <v>2.7259102107713016</v>
      </c>
      <c r="U42" s="903">
        <v>4.5599999999999995E-2</v>
      </c>
      <c r="V42" s="919">
        <v>1.9299999999999998E-2</v>
      </c>
      <c r="W42" s="920">
        <f>SQRT(X42^2+Y42^2)*1000/(1.73*W13)</f>
        <v>3.1162760817387638</v>
      </c>
      <c r="X42" s="903">
        <v>5.1900000000000002E-2</v>
      </c>
      <c r="Y42" s="919">
        <v>2.2600000000000002E-2</v>
      </c>
      <c r="Z42" s="920">
        <f>SQRT(AA42^2+AB42^2)*1000/(1.73*Z13)</f>
        <v>3.1107716865918187</v>
      </c>
      <c r="AA42" s="903">
        <v>5.2499999999999998E-2</v>
      </c>
      <c r="AB42" s="919">
        <v>2.0899999999999998E-2</v>
      </c>
      <c r="AC42" s="920">
        <f>SQRT(AD42^2+AE42^2)*1000/(1.73*AC13)</f>
        <v>2.8141893311582753</v>
      </c>
      <c r="AD42" s="903">
        <v>4.8799999999999996E-2</v>
      </c>
      <c r="AE42" s="919">
        <v>1.35E-2</v>
      </c>
      <c r="AF42" s="920">
        <f>SQRT(AG42^2+AH42^2)*1000/(1.73*AF13)</f>
        <v>2.7082190017130423</v>
      </c>
      <c r="AG42" s="903">
        <v>4.7200000000000006E-2</v>
      </c>
      <c r="AH42" s="919">
        <v>1.21E-2</v>
      </c>
      <c r="AI42" s="920">
        <f>SQRT(AJ42^2+AK42^2)*1000/(1.73*AI13)</f>
        <v>2.5996889543700359</v>
      </c>
      <c r="AJ42" s="903">
        <v>4.5099999999999994E-2</v>
      </c>
      <c r="AK42" s="919">
        <v>1.2399999999999998E-2</v>
      </c>
      <c r="AL42" s="920">
        <f>SQRT(AM42^2+AN42^2)*1000/(1.73*AL13)</f>
        <v>2.4900575843445396</v>
      </c>
      <c r="AM42" s="903">
        <v>4.3299999999999998E-2</v>
      </c>
      <c r="AN42" s="919">
        <v>1.15E-2</v>
      </c>
      <c r="AO42" s="920">
        <f>SQRT(AP42^2+AQ42^2)*1000/(1.73*AO13)</f>
        <v>2.4583632487654485</v>
      </c>
      <c r="AP42" s="903">
        <v>4.2599999999999992E-2</v>
      </c>
      <c r="AQ42" s="919">
        <v>1.1900000000000001E-2</v>
      </c>
      <c r="AR42" s="720"/>
      <c r="AS42" s="720"/>
    </row>
    <row r="43" spans="1:45" s="710" customFormat="1" ht="16.5" customHeight="1">
      <c r="A43" s="776" t="s">
        <v>233</v>
      </c>
      <c r="B43" s="777" t="s">
        <v>232</v>
      </c>
      <c r="C43" s="778"/>
      <c r="D43" s="779"/>
      <c r="E43" s="780"/>
      <c r="F43" s="781"/>
      <c r="G43" s="782"/>
      <c r="H43" s="920">
        <f>SQRT(I43^2+J43^2)*1000/(1.73*H13)</f>
        <v>56.334499197551303</v>
      </c>
      <c r="I43" s="903">
        <v>1.0012000000000001</v>
      </c>
      <c r="J43" s="919">
        <v>0.21160000000000001</v>
      </c>
      <c r="K43" s="920">
        <f>SQRT(L43^2+M43^2)*1000/(1.73*K13)</f>
        <v>55.999626237886339</v>
      </c>
      <c r="L43" s="903">
        <v>1.0047999999999999</v>
      </c>
      <c r="M43" s="919">
        <v>0.21199999999999999</v>
      </c>
      <c r="N43" s="920">
        <f>SQRT(O43^2+P43^2)*1000/(1.73*N13)</f>
        <v>56.588530643545404</v>
      </c>
      <c r="O43" s="903">
        <v>1.006</v>
      </c>
      <c r="P43" s="919">
        <v>0.2112</v>
      </c>
      <c r="Q43" s="920">
        <f>SQRT(R43^2+S43^2)*1000/(1.73*Q13)</f>
        <v>59.096471288232955</v>
      </c>
      <c r="R43" s="903">
        <v>1.0495999999999999</v>
      </c>
      <c r="S43" s="919">
        <v>0.22519999999999998</v>
      </c>
      <c r="T43" s="920">
        <f>SQRT(U43^2+V43^2)*1000/(1.73*T13)</f>
        <v>63.504350008506442</v>
      </c>
      <c r="U43" s="903">
        <v>1.1308</v>
      </c>
      <c r="V43" s="919">
        <v>0.22800000000000001</v>
      </c>
      <c r="W43" s="920">
        <f>SQRT(X43^2+Y43^2)*1000/(1.73*W13)</f>
        <v>65.725341778301228</v>
      </c>
      <c r="X43" s="903">
        <v>1.1692</v>
      </c>
      <c r="Y43" s="919">
        <v>0.24159999999999998</v>
      </c>
      <c r="Z43" s="920">
        <f>SQRT(AA43^2+AB43^2)*1000/(1.73*Z13)</f>
        <v>63.912886764087006</v>
      </c>
      <c r="AA43" s="903">
        <v>1.1299999999999999</v>
      </c>
      <c r="AB43" s="919">
        <v>0.26639999999999997</v>
      </c>
      <c r="AC43" s="920">
        <f>SQRT(AD43^2+AE43^2)*1000/(1.73*AC13)</f>
        <v>63.206928868876545</v>
      </c>
      <c r="AD43" s="903">
        <v>1.1128</v>
      </c>
      <c r="AE43" s="919">
        <v>0.2344</v>
      </c>
      <c r="AF43" s="920">
        <f>SQRT(AG43^2+AH43^2)*1000/(1.73*AF13)</f>
        <v>61.560950566795974</v>
      </c>
      <c r="AG43" s="903">
        <v>1.0848</v>
      </c>
      <c r="AH43" s="919">
        <v>0.22359999999999999</v>
      </c>
      <c r="AI43" s="920">
        <f>SQRT(AJ43^2+AK43^2)*1000/(1.73*AI13)</f>
        <v>59.66323200698173</v>
      </c>
      <c r="AJ43" s="903">
        <v>1.05</v>
      </c>
      <c r="AK43" s="919">
        <v>0.22319999999999998</v>
      </c>
      <c r="AL43" s="920">
        <f>SQRT(AM43^2+AN43^2)*1000/(1.73*AL13)</f>
        <v>58.835823440133673</v>
      </c>
      <c r="AM43" s="903">
        <v>1.0367999999999999</v>
      </c>
      <c r="AN43" s="919">
        <v>0.21359999999999998</v>
      </c>
      <c r="AO43" s="920">
        <f>SQRT(AP43^2+AQ43^2)*1000/(1.73*AO13)</f>
        <v>57.989597547543774</v>
      </c>
      <c r="AP43" s="903">
        <v>1.0184000000000002</v>
      </c>
      <c r="AQ43" s="919">
        <v>0.2268</v>
      </c>
      <c r="AR43" s="720"/>
      <c r="AS43" s="720"/>
    </row>
    <row r="44" spans="1:45" s="710" customFormat="1" ht="16.5" customHeight="1">
      <c r="A44" s="776" t="s">
        <v>231</v>
      </c>
      <c r="B44" s="777" t="s">
        <v>230</v>
      </c>
      <c r="C44" s="778"/>
      <c r="D44" s="779"/>
      <c r="E44" s="780"/>
      <c r="F44" s="781"/>
      <c r="G44" s="782"/>
      <c r="H44" s="920">
        <f>SQRT(I44^2+J44^2)*1000/(1.73*H13)</f>
        <v>96.495356767289493</v>
      </c>
      <c r="I44" s="903">
        <v>1.7207999999999999</v>
      </c>
      <c r="J44" s="919">
        <v>0.33360000000000001</v>
      </c>
      <c r="K44" s="920">
        <f>SQRT(L44^2+M44^2)*1000/(1.73*K13)</f>
        <v>92.388032823430933</v>
      </c>
      <c r="L44" s="903">
        <v>1.6619999999999999</v>
      </c>
      <c r="M44" s="919">
        <v>0.32880000000000004</v>
      </c>
      <c r="N44" s="920">
        <f>SQRT(O44^2+P44^2)*1000/(1.73*N13)</f>
        <v>98.234664627336429</v>
      </c>
      <c r="O44" s="903">
        <v>1.7531999999999999</v>
      </c>
      <c r="P44" s="919">
        <v>0.33239999999999997</v>
      </c>
      <c r="Q44" s="920">
        <f>SQRT(R44^2+S44^2)*1000/(1.73*Q13)</f>
        <v>100.76267900406876</v>
      </c>
      <c r="R44" s="903">
        <v>1.7988</v>
      </c>
      <c r="S44" s="919">
        <v>0.33839999999999998</v>
      </c>
      <c r="T44" s="920">
        <f>SQRT(U44^2+V44^2)*1000/(1.73*T13)</f>
        <v>111.01979245869627</v>
      </c>
      <c r="U44" s="903">
        <v>1.986</v>
      </c>
      <c r="V44" s="919">
        <v>0.35039999999999999</v>
      </c>
      <c r="W44" s="920">
        <f>SQRT(X44^2+Y44^2)*1000/(1.73*W13)</f>
        <v>121.66628424172029</v>
      </c>
      <c r="X44" s="903">
        <v>2.1755999999999998</v>
      </c>
      <c r="Y44" s="919">
        <v>0.38880000000000003</v>
      </c>
      <c r="Z44" s="920">
        <f>SQRT(AA44^2+AB44^2)*1000/(1.73*Z13)</f>
        <v>118.878425023723</v>
      </c>
      <c r="AA44" s="903">
        <v>2.1288</v>
      </c>
      <c r="AB44" s="919">
        <v>0.3624</v>
      </c>
      <c r="AC44" s="920">
        <f>SQRT(AD44^2+AE44^2)*1000/(1.73*AC13)</f>
        <v>124.62827842537375</v>
      </c>
      <c r="AD44" s="903">
        <v>2.214</v>
      </c>
      <c r="AE44" s="919">
        <v>0.35520000000000002</v>
      </c>
      <c r="AF44" s="920">
        <f>SQRT(AG44^2+AH44^2)*1000/(1.73*AF13)</f>
        <v>122.0165552749403</v>
      </c>
      <c r="AG44" s="903">
        <v>2.1648000000000001</v>
      </c>
      <c r="AH44" s="919">
        <v>0.36480000000000001</v>
      </c>
      <c r="AI44" s="920">
        <f>SQRT(AJ44^2+AK44^2)*1000/(1.73*AI13)</f>
        <v>115.4502521002519</v>
      </c>
      <c r="AJ44" s="903">
        <v>2.0508000000000002</v>
      </c>
      <c r="AK44" s="919">
        <v>0.33</v>
      </c>
      <c r="AL44" s="920">
        <f>SQRT(AM44^2+AN44^2)*1000/(1.73*AL13)</f>
        <v>113.89640325184492</v>
      </c>
      <c r="AM44" s="903">
        <v>2.0244</v>
      </c>
      <c r="AN44" s="919">
        <v>0.318</v>
      </c>
      <c r="AO44" s="920">
        <f>SQRT(AP44^2+AQ44^2)*1000/(1.73*AO13)</f>
        <v>111.098295169791</v>
      </c>
      <c r="AP44" s="903">
        <v>1.974</v>
      </c>
      <c r="AQ44" s="919">
        <v>0.31439999999999996</v>
      </c>
      <c r="AR44" s="720"/>
      <c r="AS44" s="720"/>
    </row>
    <row r="45" spans="1:45" s="710" customFormat="1" ht="16.5" customHeight="1">
      <c r="A45" s="776" t="s">
        <v>229</v>
      </c>
      <c r="B45" s="777" t="s">
        <v>228</v>
      </c>
      <c r="C45" s="778"/>
      <c r="D45" s="779"/>
      <c r="E45" s="780"/>
      <c r="F45" s="781"/>
      <c r="G45" s="782"/>
      <c r="H45" s="920">
        <f>SQRT(I45^2+J45^2)*1000/(1.73*H13)</f>
        <v>103.26200687694144</v>
      </c>
      <c r="I45" s="903">
        <v>1.8311999999999997</v>
      </c>
      <c r="J45" s="919">
        <v>0.40639999999999998</v>
      </c>
      <c r="K45" s="920">
        <f>SQRT(L45^2+M45^2)*1000/(1.73*K13)</f>
        <v>102.1888332992723</v>
      </c>
      <c r="L45" s="903">
        <v>1.8304</v>
      </c>
      <c r="M45" s="919">
        <v>0.40160000000000001</v>
      </c>
      <c r="N45" s="920">
        <f>SQRT(O45^2+P45^2)*1000/(1.73*N13)</f>
        <v>102.46439889033277</v>
      </c>
      <c r="O45" s="903">
        <v>1.8175999999999999</v>
      </c>
      <c r="P45" s="919">
        <v>0.40079999999999993</v>
      </c>
      <c r="Q45" s="920">
        <f>SQRT(R45^2+S45^2)*1000/(1.73*Q13)</f>
        <v>105.00953102453529</v>
      </c>
      <c r="R45" s="903">
        <v>1.8655999999999999</v>
      </c>
      <c r="S45" s="919">
        <v>0.39760000000000001</v>
      </c>
      <c r="T45" s="920">
        <f>SQRT(U45^2+V45^2)*1000/(1.73*T13)</f>
        <v>115.33118936820838</v>
      </c>
      <c r="U45" s="903">
        <v>2.0544000000000002</v>
      </c>
      <c r="V45" s="919">
        <v>0.41039999999999999</v>
      </c>
      <c r="W45" s="920">
        <f>SQRT(X45^2+Y45^2)*1000/(1.73*W13)</f>
        <v>121.69243205657861</v>
      </c>
      <c r="X45" s="903">
        <v>2.1711999999999998</v>
      </c>
      <c r="Y45" s="919">
        <v>0.41520000000000001</v>
      </c>
      <c r="Z45" s="920">
        <f>SQRT(AA45^2+AB45^2)*1000/(1.73*Z13)</f>
        <v>121.73959270831331</v>
      </c>
      <c r="AA45" s="903">
        <v>2.1791999999999998</v>
      </c>
      <c r="AB45" s="919">
        <v>0.376</v>
      </c>
      <c r="AC45" s="920">
        <f>SQRT(AD45^2+AE45^2)*1000/(1.73*AC13)</f>
        <v>121.91986453420978</v>
      </c>
      <c r="AD45" s="903">
        <v>2.1688000000000001</v>
      </c>
      <c r="AE45" s="919">
        <v>0.32879999999999998</v>
      </c>
      <c r="AF45" s="920">
        <f>SQRT(AG45^2+AH45^2)*1000/(1.73*AF13)</f>
        <v>122.67681774234113</v>
      </c>
      <c r="AG45" s="903">
        <v>2.1816</v>
      </c>
      <c r="AH45" s="919">
        <v>0.33520000000000005</v>
      </c>
      <c r="AI45" s="920">
        <f>SQRT(AJ45^2+AK45^2)*1000/(1.73*AI13)</f>
        <v>121.19951698049896</v>
      </c>
      <c r="AJ45" s="903">
        <v>2.1551999999999998</v>
      </c>
      <c r="AK45" s="919">
        <v>0.33200000000000002</v>
      </c>
      <c r="AL45" s="920">
        <f>SQRT(AM45^2+AN45^2)*1000/(1.73*AL13)</f>
        <v>121.36181544205817</v>
      </c>
      <c r="AM45" s="903">
        <v>2.1583999999999994</v>
      </c>
      <c r="AN45" s="919">
        <v>0.33039999999999997</v>
      </c>
      <c r="AO45" s="920">
        <f>SQRT(AP45^2+AQ45^2)*1000/(1.73*AO13)</f>
        <v>119.01919413043166</v>
      </c>
      <c r="AP45" s="903">
        <v>2.1160000000000001</v>
      </c>
      <c r="AQ45" s="919">
        <v>0.32879999999999998</v>
      </c>
      <c r="AR45" s="720"/>
      <c r="AS45" s="720"/>
    </row>
    <row r="46" spans="1:45" s="710" customFormat="1" ht="16.5" customHeight="1">
      <c r="A46" s="776" t="s">
        <v>227</v>
      </c>
      <c r="B46" s="777" t="s">
        <v>226</v>
      </c>
      <c r="C46" s="778"/>
      <c r="D46" s="779"/>
      <c r="E46" s="780"/>
      <c r="F46" s="781"/>
      <c r="G46" s="782"/>
      <c r="H46" s="920">
        <f>SQRT(I46^2+J46^2)*1000/(1.73*H21)</f>
        <v>32.000895985536218</v>
      </c>
      <c r="I46" s="903">
        <v>0.5706</v>
      </c>
      <c r="J46" s="919">
        <v>0.111</v>
      </c>
      <c r="K46" s="920">
        <f>SQRT(L46^2+M46^2)*1000/(1.73*K21)</f>
        <v>32.411991285946726</v>
      </c>
      <c r="L46" s="903">
        <v>0.58379999999999999</v>
      </c>
      <c r="M46" s="919">
        <v>0.11159999999999999</v>
      </c>
      <c r="N46" s="920">
        <f>SQRT(O46^2+P46^2)*1000/(1.73*N21)</f>
        <v>33.000481769538752</v>
      </c>
      <c r="O46" s="903">
        <v>0.58920000000000006</v>
      </c>
      <c r="P46" s="919">
        <v>0.11040000000000001</v>
      </c>
      <c r="Q46" s="920">
        <f>SQRT(R46^2+S46^2)*1000/(1.73*Q21)</f>
        <v>33.526076645464485</v>
      </c>
      <c r="R46" s="903">
        <v>0.5988</v>
      </c>
      <c r="S46" s="919">
        <v>0.111</v>
      </c>
      <c r="T46" s="920">
        <f>SQRT(U46^2+V46^2)*1000/(1.73*T21)</f>
        <v>36.453057911116623</v>
      </c>
      <c r="U46" s="903">
        <v>0.65279999999999994</v>
      </c>
      <c r="V46" s="919">
        <v>0.111</v>
      </c>
      <c r="W46" s="920">
        <f>SQRT(X46^2+Y46^2)*1000/(1.73*W21)</f>
        <v>36.740681863063607</v>
      </c>
      <c r="X46" s="903">
        <v>0.65820000000000001</v>
      </c>
      <c r="Y46" s="919">
        <v>0.11040000000000001</v>
      </c>
      <c r="Z46" s="920">
        <f>SQRT(AA46^2+AB46^2)*1000/(1.73*Z21)</f>
        <v>33.957352616203352</v>
      </c>
      <c r="AA46" s="903">
        <v>0.60720000000000007</v>
      </c>
      <c r="AB46" s="919">
        <v>0.10859999999999999</v>
      </c>
      <c r="AC46" s="920">
        <f>SQRT(AD46^2+AE46^2)*1000/(1.73*AC21)</f>
        <v>33.306393371240219</v>
      </c>
      <c r="AD46" s="903">
        <v>0.59039999999999992</v>
      </c>
      <c r="AE46" s="919">
        <v>0.1026</v>
      </c>
      <c r="AF46" s="920">
        <f>SQRT(AG46^2+AH46^2)*1000/(1.73*AF21)</f>
        <v>32.64239287292191</v>
      </c>
      <c r="AG46" s="903">
        <v>0.57899999999999996</v>
      </c>
      <c r="AH46" s="919">
        <v>9.8400000000000001E-2</v>
      </c>
      <c r="AI46" s="920">
        <f>SQRT(AJ46^2+AK46^2)*1000/(1.73*AI21)</f>
        <v>34.413049783501322</v>
      </c>
      <c r="AJ46" s="903">
        <v>0.61080000000000001</v>
      </c>
      <c r="AK46" s="919">
        <v>0.1014</v>
      </c>
      <c r="AL46" s="920">
        <f>SQRT(AM46^2+AN46^2)*1000/(1.73*AL21)</f>
        <v>33.535860130003684</v>
      </c>
      <c r="AM46" s="903">
        <v>0.59520000000000006</v>
      </c>
      <c r="AN46" s="919">
        <v>9.9000000000000005E-2</v>
      </c>
      <c r="AO46" s="920">
        <f>SQRT(AP46^2+AQ46^2)*1000/(1.73*AO21)</f>
        <v>33.130716200260444</v>
      </c>
      <c r="AP46" s="903">
        <v>0.58740000000000014</v>
      </c>
      <c r="AQ46" s="919">
        <v>0.1014</v>
      </c>
      <c r="AR46" s="720"/>
      <c r="AS46" s="720"/>
    </row>
    <row r="47" spans="1:45" s="710" customFormat="1" ht="16.5" customHeight="1">
      <c r="A47" s="776" t="s">
        <v>225</v>
      </c>
      <c r="B47" s="777" t="s">
        <v>224</v>
      </c>
      <c r="C47" s="778"/>
      <c r="D47" s="779"/>
      <c r="E47" s="780"/>
      <c r="F47" s="781"/>
      <c r="G47" s="782"/>
      <c r="H47" s="920">
        <f>SQRT(I47^2+J47^2)*1000/(1.73*H21)</f>
        <v>58.55327045213869</v>
      </c>
      <c r="I47" s="903">
        <v>1.046</v>
      </c>
      <c r="J47" s="919">
        <v>0.1928</v>
      </c>
      <c r="K47" s="920">
        <f>SQRT(L47^2+M47^2)*1000/(1.73*K21)</f>
        <v>57.054767605893417</v>
      </c>
      <c r="L47" s="903">
        <v>1.0287999999999999</v>
      </c>
      <c r="M47" s="919">
        <v>0.19039999999999999</v>
      </c>
      <c r="N47" s="920">
        <f>SQRT(O47^2+P47^2)*1000/(1.73*N21)</f>
        <v>57.558855893732499</v>
      </c>
      <c r="O47" s="903">
        <v>1.028</v>
      </c>
      <c r="P47" s="919">
        <v>0.19080000000000003</v>
      </c>
      <c r="Q47" s="920">
        <f>SQRT(R47^2+S47^2)*1000/(1.73*Q21)</f>
        <v>58.655525494096558</v>
      </c>
      <c r="R47" s="903">
        <v>1.0484</v>
      </c>
      <c r="S47" s="919">
        <v>0.19</v>
      </c>
      <c r="T47" s="920">
        <f>SQRT(U47^2+V47^2)*1000/(1.73*T21)</f>
        <v>62.15942932613585</v>
      </c>
      <c r="U47" s="903">
        <v>1.1112</v>
      </c>
      <c r="V47" s="919">
        <v>0.20039999999999997</v>
      </c>
      <c r="W47" s="920">
        <f>SQRT(X47^2+Y47^2)*1000/(1.73*W21)</f>
        <v>63.385538953671052</v>
      </c>
      <c r="X47" s="903">
        <v>1.1348</v>
      </c>
      <c r="Y47" s="919">
        <v>0.1948</v>
      </c>
      <c r="Z47" s="920">
        <f>SQRT(AA47^2+AB47^2)*1000/(1.73*Z21)</f>
        <v>60.737977493869217</v>
      </c>
      <c r="AA47" s="903">
        <v>1.0864</v>
      </c>
      <c r="AB47" s="919">
        <v>0.19240000000000002</v>
      </c>
      <c r="AC47" s="920">
        <f>SQRT(AD47^2+AE47^2)*1000/(1.73*AC21)</f>
        <v>58.865521079284022</v>
      </c>
      <c r="AD47" s="903">
        <v>1.0495999999999999</v>
      </c>
      <c r="AE47" s="919">
        <v>0.1416</v>
      </c>
      <c r="AF47" s="920">
        <f>SQRT(AG47^2+AH47^2)*1000/(1.73*AF21)</f>
        <v>57.94771566253992</v>
      </c>
      <c r="AG47" s="903">
        <v>1.034</v>
      </c>
      <c r="AH47" s="919">
        <v>0.1336</v>
      </c>
      <c r="AI47" s="920">
        <f>SQRT(AJ47^2+AK47^2)*1000/(1.73*AI21)</f>
        <v>56.694081857904465</v>
      </c>
      <c r="AJ47" s="903">
        <v>1.0112000000000001</v>
      </c>
      <c r="AK47" s="919">
        <v>0.13400000000000001</v>
      </c>
      <c r="AL47" s="920">
        <f>SQRT(AM47^2+AN47^2)*1000/(1.73*AL21)</f>
        <v>57.312594036607123</v>
      </c>
      <c r="AM47" s="903">
        <v>1.022</v>
      </c>
      <c r="AN47" s="919">
        <v>0.13719999999999999</v>
      </c>
      <c r="AO47" s="920">
        <f>SQRT(AP47^2+AQ47^2)*1000/(1.73*AO21)</f>
        <v>57.663921579203027</v>
      </c>
      <c r="AP47" s="903">
        <v>1.028</v>
      </c>
      <c r="AQ47" s="919">
        <v>0.14000000000000001</v>
      </c>
      <c r="AR47" s="720"/>
      <c r="AS47" s="720"/>
    </row>
    <row r="48" spans="1:45" s="710" customFormat="1" ht="16.5" customHeight="1">
      <c r="A48" s="776" t="s">
        <v>223</v>
      </c>
      <c r="B48" s="777" t="s">
        <v>222</v>
      </c>
      <c r="C48" s="778"/>
      <c r="D48" s="779"/>
      <c r="E48" s="780"/>
      <c r="F48" s="781"/>
      <c r="G48" s="782"/>
      <c r="H48" s="920">
        <f>SQRT(I48^2+J48^2)*1000/(1.73*H21)</f>
        <v>10.318916122753832</v>
      </c>
      <c r="I48" s="903">
        <v>0.18540000000000001</v>
      </c>
      <c r="J48" s="919">
        <v>2.7600000000000003E-2</v>
      </c>
      <c r="K48" s="920">
        <f>SQRT(L48^2+M48^2)*1000/(1.73*K21)</f>
        <v>10.069783345623563</v>
      </c>
      <c r="L48" s="903">
        <v>0.18240000000000001</v>
      </c>
      <c r="M48" s="919">
        <v>2.8799999999999999E-2</v>
      </c>
      <c r="N48" s="920">
        <f>SQRT(O48^2+P48^2)*1000/(1.73*N21)</f>
        <v>10.230410737664217</v>
      </c>
      <c r="O48" s="903">
        <v>0.18419999999999997</v>
      </c>
      <c r="P48" s="919">
        <v>2.46E-2</v>
      </c>
      <c r="Q48" s="920">
        <f>SQRT(R48^2+S48^2)*1000/(1.73*Q21)</f>
        <v>10.198313702500013</v>
      </c>
      <c r="R48" s="903">
        <v>0.183</v>
      </c>
      <c r="S48" s="919">
        <v>2.8799999999999996E-2</v>
      </c>
      <c r="T48" s="920">
        <f>SQRT(U48^2+V48^2)*1000/(1.73*T21)</f>
        <v>10.136667269174472</v>
      </c>
      <c r="U48" s="903">
        <v>0.18239999999999998</v>
      </c>
      <c r="V48" s="919">
        <v>2.52E-2</v>
      </c>
      <c r="W48" s="920">
        <f>SQRT(X48^2+Y48^2)*1000/(1.73*W21)</f>
        <v>10.527267946243979</v>
      </c>
      <c r="X48" s="903">
        <v>0.19019999999999998</v>
      </c>
      <c r="Y48" s="919">
        <v>1.9800000000000002E-2</v>
      </c>
      <c r="Z48" s="920">
        <f>SQRT(AA48^2+AB48^2)*1000/(1.73*Z21)</f>
        <v>11.328324121976891</v>
      </c>
      <c r="AA48" s="903">
        <v>0.20399999999999999</v>
      </c>
      <c r="AB48" s="919">
        <v>2.7E-2</v>
      </c>
      <c r="AC48" s="920">
        <f>SQRT(AD48^2+AE48^2)*1000/(1.73*AC21)</f>
        <v>12.305649844855321</v>
      </c>
      <c r="AD48" s="903">
        <v>0.21959999999999999</v>
      </c>
      <c r="AE48" s="919">
        <v>2.8200000000000003E-2</v>
      </c>
      <c r="AF48" s="920">
        <f>SQRT(AG48^2+AH48^2)*1000/(1.73*AF21)</f>
        <v>12.643877116433192</v>
      </c>
      <c r="AG48" s="903">
        <v>0.2238</v>
      </c>
      <c r="AH48" s="919">
        <v>4.0799999999999996E-2</v>
      </c>
      <c r="AI48" s="920">
        <f>SQRT(AJ48^2+AK48^2)*1000/(1.73*AI21)</f>
        <v>12.237318831035077</v>
      </c>
      <c r="AJ48" s="903">
        <v>0.21540000000000001</v>
      </c>
      <c r="AK48" s="919">
        <v>4.5600000000000002E-2</v>
      </c>
      <c r="AL48" s="920">
        <f>SQRT(AM48^2+AN48^2)*1000/(1.73*AL21)</f>
        <v>11.602570202611028</v>
      </c>
      <c r="AM48" s="903">
        <v>0.20699999999999999</v>
      </c>
      <c r="AN48" s="919">
        <v>2.7E-2</v>
      </c>
      <c r="AO48" s="920">
        <f>SQRT(AP48^2+AQ48^2)*1000/(1.73*AO21)</f>
        <v>12.202189615674637</v>
      </c>
      <c r="AP48" s="903">
        <v>0.21780000000000002</v>
      </c>
      <c r="AQ48" s="919">
        <v>2.7600000000000003E-2</v>
      </c>
      <c r="AR48" s="720"/>
      <c r="AS48" s="720"/>
    </row>
    <row r="49" spans="1:45" s="710" customFormat="1" ht="16.5" customHeight="1">
      <c r="A49" s="776" t="s">
        <v>221</v>
      </c>
      <c r="B49" s="777" t="s">
        <v>220</v>
      </c>
      <c r="C49" s="778"/>
      <c r="D49" s="779"/>
      <c r="E49" s="780"/>
      <c r="F49" s="781"/>
      <c r="G49" s="782"/>
      <c r="H49" s="920">
        <f>SQRT(I49^2+J49^2)*1000/(1.73*H21)</f>
        <v>122.72144572694116</v>
      </c>
      <c r="I49" s="903">
        <v>2.19</v>
      </c>
      <c r="J49" s="919">
        <v>0.41639999999999999</v>
      </c>
      <c r="K49" s="920">
        <f>SQRT(L49^2+M49^2)*1000/(1.73*K21)</f>
        <v>121.48719805045046</v>
      </c>
      <c r="L49" s="903">
        <v>2.1888000000000001</v>
      </c>
      <c r="M49" s="919">
        <v>0.41520000000000001</v>
      </c>
      <c r="N49" s="920">
        <f>SQRT(O49^2+P49^2)*1000/(1.73*N21)</f>
        <v>126.19891633913251</v>
      </c>
      <c r="O49" s="903">
        <v>2.2536</v>
      </c>
      <c r="P49" s="919">
        <v>0.42</v>
      </c>
      <c r="Q49" s="920">
        <f>SQRT(R49^2+S49^2)*1000/(1.73*Q21)</f>
        <v>130.80114105539013</v>
      </c>
      <c r="R49" s="903">
        <v>2.3363999999999998</v>
      </c>
      <c r="S49" s="919">
        <v>0.432</v>
      </c>
      <c r="T49" s="920">
        <f>SQRT(U49^2+V49^2)*1000/(1.73*T21)</f>
        <v>140.52526591984358</v>
      </c>
      <c r="U49" s="903">
        <v>2.5151999999999997</v>
      </c>
      <c r="V49" s="919">
        <v>0.43560000000000004</v>
      </c>
      <c r="W49" s="920">
        <f>SQRT(X49^2+Y49^2)*1000/(1.73*W21)</f>
        <v>145.0516128103244</v>
      </c>
      <c r="X49" s="903">
        <v>2.5979999999999999</v>
      </c>
      <c r="Y49" s="919">
        <v>0.43920000000000003</v>
      </c>
      <c r="Z49" s="920">
        <f>SQRT(AA49^2+AB49^2)*1000/(1.73*Z21)</f>
        <v>141.80500847403033</v>
      </c>
      <c r="AA49" s="903">
        <v>2.5391999999999997</v>
      </c>
      <c r="AB49" s="919">
        <v>0.43319999999999997</v>
      </c>
      <c r="AC49" s="920">
        <f>SQRT(AD49^2+AE49^2)*1000/(1.73*AC21)</f>
        <v>141.03558768154065</v>
      </c>
      <c r="AD49" s="903">
        <v>2.5091999999999999</v>
      </c>
      <c r="AE49" s="919">
        <v>0.378</v>
      </c>
      <c r="AF49" s="920">
        <f>SQRT(AG49^2+AH49^2)*1000/(1.73*AF21)</f>
        <v>139.9771068148917</v>
      </c>
      <c r="AG49" s="903">
        <v>2.4911999999999996</v>
      </c>
      <c r="AH49" s="919">
        <v>0.36960000000000004</v>
      </c>
      <c r="AI49" s="920">
        <f>SQRT(AJ49^2+AK49^2)*1000/(1.73*AI21)</f>
        <v>139.83537809438118</v>
      </c>
      <c r="AJ49" s="903">
        <v>2.4888000000000003</v>
      </c>
      <c r="AK49" s="919">
        <v>0.36839999999999995</v>
      </c>
      <c r="AL49" s="920">
        <f>SQRT(AM49^2+AN49^2)*1000/(1.73*AL21)</f>
        <v>140.61746019625812</v>
      </c>
      <c r="AM49" s="903">
        <v>2.5031999999999996</v>
      </c>
      <c r="AN49" s="919">
        <v>0.36720000000000003</v>
      </c>
      <c r="AO49" s="920">
        <f>SQRT(AP49^2+AQ49^2)*1000/(1.73*AO21)</f>
        <v>139.07755875849966</v>
      </c>
      <c r="AP49" s="903">
        <v>2.4731999999999998</v>
      </c>
      <c r="AQ49" s="919">
        <v>0.38039999999999996</v>
      </c>
      <c r="AR49" s="720"/>
      <c r="AS49" s="720"/>
    </row>
    <row r="50" spans="1:45" s="710" customFormat="1" ht="16.5" customHeight="1" thickBot="1">
      <c r="A50" s="789" t="s">
        <v>219</v>
      </c>
      <c r="B50" s="790" t="s">
        <v>218</v>
      </c>
      <c r="C50" s="791"/>
      <c r="D50" s="792"/>
      <c r="E50" s="793"/>
      <c r="F50" s="794"/>
      <c r="G50" s="795"/>
      <c r="H50" s="952">
        <f>SQRT(I50^2+J50^2)*1000/(1.73*H21)</f>
        <v>100.90779661165772</v>
      </c>
      <c r="I50" s="951">
        <v>1.8072000000000001</v>
      </c>
      <c r="J50" s="950">
        <v>0.30639999999999995</v>
      </c>
      <c r="K50" s="952">
        <f>SQRT(L50^2+M50^2)*1000/(1.73*K21)</f>
        <v>99.668680774611587</v>
      </c>
      <c r="L50" s="951">
        <v>1.8024</v>
      </c>
      <c r="M50" s="950">
        <v>0.30319999999999997</v>
      </c>
      <c r="N50" s="952">
        <f>SQRT(O50^2+P50^2)*1000/(1.73*N21)</f>
        <v>103.46338198090056</v>
      </c>
      <c r="O50" s="951">
        <v>1.8544</v>
      </c>
      <c r="P50" s="950">
        <v>0.30560000000000004</v>
      </c>
      <c r="Q50" s="952">
        <f>SQRT(R50^2+S50^2)*1000/(1.73*Q21)</f>
        <v>105.92712980887249</v>
      </c>
      <c r="R50" s="951">
        <v>1.9</v>
      </c>
      <c r="S50" s="950">
        <v>0.30399999999999999</v>
      </c>
      <c r="T50" s="952">
        <f>SQRT(U50^2+V50^2)*1000/(1.73*T21)</f>
        <v>116.92450916304321</v>
      </c>
      <c r="U50" s="951">
        <v>2.1015999999999999</v>
      </c>
      <c r="V50" s="950">
        <v>0.30720000000000003</v>
      </c>
      <c r="W50" s="952">
        <f>SQRT(X50^2+Y50^2)*1000/(1.73*W21)</f>
        <v>122.86627832618399</v>
      </c>
      <c r="X50" s="951">
        <v>2.2103999999999999</v>
      </c>
      <c r="Y50" s="950">
        <v>0.30879999999999996</v>
      </c>
      <c r="Z50" s="952">
        <f>SQRT(AA50^2+AB50^2)*1000/(1.73*Z21)</f>
        <v>118.37070520795882</v>
      </c>
      <c r="AA50" s="951">
        <v>2.1320000000000001</v>
      </c>
      <c r="AB50" s="950">
        <v>0.2792</v>
      </c>
      <c r="AC50" s="952">
        <f>SQRT(AD50^2+AE50^2)*1000/(1.73*AC21)</f>
        <v>124.07844127675014</v>
      </c>
      <c r="AD50" s="951">
        <v>2.2176</v>
      </c>
      <c r="AE50" s="950">
        <v>0.25680000000000003</v>
      </c>
      <c r="AF50" s="952">
        <f>SQRT(AG50^2+AH50^2)*1000/(1.73*AF21)</f>
        <v>121.17678339665098</v>
      </c>
      <c r="AG50" s="951">
        <v>2.1656</v>
      </c>
      <c r="AH50" s="950">
        <v>0.252</v>
      </c>
      <c r="AI50" s="952">
        <f>SQRT(AJ50^2+AK50^2)*1000/(1.73*AI21)</f>
        <v>119.16875982102391</v>
      </c>
      <c r="AJ50" s="951">
        <v>2.1296000000000004</v>
      </c>
      <c r="AK50" s="950">
        <v>0.24880000000000002</v>
      </c>
      <c r="AL50" s="952">
        <f>SQRT(AM50^2+AN50^2)*1000/(1.73*AL21)</f>
        <v>119.38443983022916</v>
      </c>
      <c r="AM50" s="951">
        <v>2.1335999999999999</v>
      </c>
      <c r="AN50" s="950">
        <v>0.248</v>
      </c>
      <c r="AO50" s="952">
        <f>SQRT(AP50^2+AQ50^2)*1000/(1.73*AO21)</f>
        <v>119.45447019228061</v>
      </c>
      <c r="AP50" s="951">
        <v>2.1343999999999999</v>
      </c>
      <c r="AQ50" s="950">
        <v>0.252</v>
      </c>
      <c r="AR50" s="720"/>
      <c r="AS50" s="720"/>
    </row>
    <row r="51" spans="1:45" s="710" customFormat="1" ht="16.5" customHeight="1">
      <c r="A51" s="816"/>
      <c r="B51" s="797" t="s">
        <v>90</v>
      </c>
      <c r="C51" s="798"/>
      <c r="D51" s="916"/>
      <c r="E51" s="915"/>
      <c r="F51" s="914"/>
      <c r="G51" s="913"/>
      <c r="H51" s="923">
        <v>8.6705202312138692</v>
      </c>
      <c r="I51" s="922">
        <v>7.0156999999999997E-3</v>
      </c>
      <c r="J51" s="921"/>
      <c r="K51" s="923">
        <v>1.44508670520231</v>
      </c>
      <c r="L51" s="922">
        <v>7.01595E-3</v>
      </c>
      <c r="M51" s="921"/>
      <c r="N51" s="923">
        <v>0.86705202312138718</v>
      </c>
      <c r="O51" s="922">
        <v>7.0161199999999998E-3</v>
      </c>
      <c r="P51" s="921"/>
      <c r="Q51" s="923">
        <v>0.86705202312138718</v>
      </c>
      <c r="R51" s="922">
        <v>7.0162999999999996E-3</v>
      </c>
      <c r="S51" s="921"/>
      <c r="T51" s="923">
        <v>1.445086705202312</v>
      </c>
      <c r="U51" s="922">
        <v>7.0164800000000003E-3</v>
      </c>
      <c r="V51" s="921"/>
      <c r="W51" s="923">
        <v>0.86705202312138718</v>
      </c>
      <c r="X51" s="922">
        <v>7.0165999999999996E-3</v>
      </c>
      <c r="Y51" s="921"/>
      <c r="Z51" s="923">
        <v>0.86705202312138718</v>
      </c>
      <c r="AA51" s="922">
        <v>7.0168299999999999E-3</v>
      </c>
      <c r="AB51" s="921"/>
      <c r="AC51" s="923">
        <v>0.86705202312138718</v>
      </c>
      <c r="AD51" s="922">
        <v>7.0169899999999999E-3</v>
      </c>
      <c r="AE51" s="921"/>
      <c r="AF51" s="923">
        <v>0.86705202312138718</v>
      </c>
      <c r="AG51" s="922">
        <v>7.0161700000000004E-3</v>
      </c>
      <c r="AH51" s="921"/>
      <c r="AI51" s="923">
        <v>0.86705202312138718</v>
      </c>
      <c r="AJ51" s="922">
        <v>7.0173400000000004E-3</v>
      </c>
      <c r="AK51" s="921"/>
      <c r="AL51" s="923">
        <v>0.86705202312138718</v>
      </c>
      <c r="AM51" s="922">
        <v>7.0175000000000003E-3</v>
      </c>
      <c r="AN51" s="921"/>
      <c r="AO51" s="923">
        <v>0.86705202312138718</v>
      </c>
      <c r="AP51" s="922">
        <v>7.0176700000000002E-3</v>
      </c>
      <c r="AQ51" s="921"/>
    </row>
    <row r="52" spans="1:45" s="710" customFormat="1" ht="16.5" customHeight="1" thickBot="1">
      <c r="A52" s="817"/>
      <c r="B52" s="807" t="s">
        <v>91</v>
      </c>
      <c r="C52" s="808"/>
      <c r="D52" s="908"/>
      <c r="E52" s="810"/>
      <c r="F52" s="907"/>
      <c r="G52" s="906"/>
      <c r="H52" s="904">
        <v>7.2254335260115603</v>
      </c>
      <c r="I52" s="918">
        <v>8.3188800000000007E-3</v>
      </c>
      <c r="J52" s="917"/>
      <c r="K52" s="904">
        <v>8.6705202312138727</v>
      </c>
      <c r="L52" s="918">
        <v>8.3191500000000008E-3</v>
      </c>
      <c r="M52" s="917"/>
      <c r="N52" s="904">
        <v>5.7803468208092479</v>
      </c>
      <c r="O52" s="918">
        <v>8.3193699999999995E-3</v>
      </c>
      <c r="P52" s="917"/>
      <c r="Q52" s="904">
        <v>5.2023121387283231</v>
      </c>
      <c r="R52" s="918">
        <v>8.3195999999999999E-3</v>
      </c>
      <c r="S52" s="917"/>
      <c r="T52" s="904">
        <v>7.8034682080924851</v>
      </c>
      <c r="U52" s="918">
        <v>8.3198400000000002E-3</v>
      </c>
      <c r="V52" s="917"/>
      <c r="W52" s="904">
        <v>4.3352601156069364</v>
      </c>
      <c r="X52" s="918">
        <v>8.3199999999999993E-3</v>
      </c>
      <c r="Y52" s="917"/>
      <c r="Z52" s="904">
        <v>2.6011560693641615</v>
      </c>
      <c r="AA52" s="918">
        <v>8.3202999999999992E-3</v>
      </c>
      <c r="AB52" s="917"/>
      <c r="AC52" s="904">
        <v>2.8901734104046239</v>
      </c>
      <c r="AD52" s="918">
        <v>8.3205099999999997E-3</v>
      </c>
      <c r="AE52" s="917"/>
      <c r="AF52" s="904">
        <v>5.2023121387283231</v>
      </c>
      <c r="AG52" s="918">
        <v>8.3207200000000002E-3</v>
      </c>
      <c r="AH52" s="917"/>
      <c r="AI52" s="904">
        <v>2.6011560693641615</v>
      </c>
      <c r="AJ52" s="918">
        <v>8.3209400000000006E-3</v>
      </c>
      <c r="AK52" s="917"/>
      <c r="AL52" s="904">
        <v>3.4682080924855487</v>
      </c>
      <c r="AM52" s="918">
        <v>8.3211299999999995E-3</v>
      </c>
      <c r="AN52" s="917"/>
      <c r="AO52" s="904">
        <v>3.4682080924855487</v>
      </c>
      <c r="AP52" s="918">
        <v>8.32133E-3</v>
      </c>
      <c r="AQ52" s="917"/>
    </row>
    <row r="53" spans="1:45" s="710" customFormat="1" ht="16.5" customHeight="1">
      <c r="A53" s="1582" t="s">
        <v>50</v>
      </c>
      <c r="B53" s="1583"/>
      <c r="C53" s="1583"/>
      <c r="D53" s="1583"/>
      <c r="E53" s="1583"/>
      <c r="F53" s="1583"/>
      <c r="G53" s="1642"/>
      <c r="H53" s="773">
        <f t="shared" ref="H53:AQ53" si="8">H40+H41+H42+H43+H44+H45</f>
        <v>328.59180115801985</v>
      </c>
      <c r="I53" s="774">
        <f t="shared" si="8"/>
        <v>5.8502999999999998</v>
      </c>
      <c r="J53" s="775">
        <f t="shared" si="8"/>
        <v>1.1652</v>
      </c>
      <c r="K53" s="773">
        <f t="shared" si="8"/>
        <v>322.17626558947421</v>
      </c>
      <c r="L53" s="774">
        <f t="shared" si="8"/>
        <v>5.7897999999999996</v>
      </c>
      <c r="M53" s="775">
        <f t="shared" si="8"/>
        <v>1.1579999999999999</v>
      </c>
      <c r="N53" s="773">
        <f t="shared" si="8"/>
        <v>330.05353672782599</v>
      </c>
      <c r="O53" s="774">
        <f t="shared" si="8"/>
        <v>5.8790999999999993</v>
      </c>
      <c r="P53" s="775">
        <f t="shared" si="8"/>
        <v>1.1555</v>
      </c>
      <c r="Q53" s="773">
        <f t="shared" si="8"/>
        <v>338.01584070522682</v>
      </c>
      <c r="R53" s="774">
        <f t="shared" si="8"/>
        <v>6.0242999999999993</v>
      </c>
      <c r="S53" s="775">
        <f t="shared" si="8"/>
        <v>1.1694</v>
      </c>
      <c r="T53" s="773">
        <f t="shared" si="8"/>
        <v>366.71453429932023</v>
      </c>
      <c r="U53" s="774">
        <f t="shared" si="8"/>
        <v>6.5482000000000005</v>
      </c>
      <c r="V53" s="775">
        <f t="shared" si="8"/>
        <v>1.2033</v>
      </c>
      <c r="W53" s="773">
        <f t="shared" si="8"/>
        <v>387.99549684378007</v>
      </c>
      <c r="X53" s="774">
        <f t="shared" si="8"/>
        <v>6.9300999999999995</v>
      </c>
      <c r="Y53" s="775">
        <f t="shared" si="8"/>
        <v>1.2624</v>
      </c>
      <c r="Z53" s="773">
        <f t="shared" si="8"/>
        <v>380.7429816718826</v>
      </c>
      <c r="AA53" s="774">
        <f t="shared" si="8"/>
        <v>6.8066999999999993</v>
      </c>
      <c r="AB53" s="775">
        <f t="shared" si="8"/>
        <v>1.1886999999999999</v>
      </c>
      <c r="AC53" s="773">
        <f t="shared" si="8"/>
        <v>384.37356416891214</v>
      </c>
      <c r="AD53" s="774">
        <f t="shared" si="8"/>
        <v>6.8291999999999993</v>
      </c>
      <c r="AE53" s="775">
        <f t="shared" si="8"/>
        <v>1.0579000000000001</v>
      </c>
      <c r="AF53" s="773">
        <f t="shared" si="8"/>
        <v>377.99179519877441</v>
      </c>
      <c r="AG53" s="774">
        <f t="shared" si="8"/>
        <v>6.7131999999999987</v>
      </c>
      <c r="AH53" s="775">
        <f t="shared" si="8"/>
        <v>1.0607000000000002</v>
      </c>
      <c r="AI53" s="773">
        <f t="shared" si="8"/>
        <v>368.78962418508547</v>
      </c>
      <c r="AJ53" s="774">
        <f t="shared" si="8"/>
        <v>6.5513000000000003</v>
      </c>
      <c r="AK53" s="775">
        <f t="shared" si="8"/>
        <v>1.0228000000000002</v>
      </c>
      <c r="AL53" s="773">
        <f t="shared" si="8"/>
        <v>365.9635434699112</v>
      </c>
      <c r="AM53" s="774">
        <f t="shared" si="8"/>
        <v>6.5032999999999994</v>
      </c>
      <c r="AN53" s="775">
        <f t="shared" si="8"/>
        <v>1.0037</v>
      </c>
      <c r="AO53" s="773">
        <f t="shared" si="8"/>
        <v>358.88563086136844</v>
      </c>
      <c r="AP53" s="774">
        <f t="shared" si="8"/>
        <v>6.3721999999999994</v>
      </c>
      <c r="AQ53" s="775">
        <f t="shared" si="8"/>
        <v>1.0128999999999999</v>
      </c>
      <c r="AR53" s="720"/>
    </row>
    <row r="54" spans="1:45" s="710" customFormat="1" ht="16.5" customHeight="1" thickBot="1">
      <c r="A54" s="1585" t="s">
        <v>51</v>
      </c>
      <c r="B54" s="1586"/>
      <c r="C54" s="1586"/>
      <c r="D54" s="1586"/>
      <c r="E54" s="1586"/>
      <c r="F54" s="1586"/>
      <c r="G54" s="1657"/>
      <c r="H54" s="813">
        <f t="shared" ref="H54:AQ54" si="9">H50+H49+H48+H47+H46</f>
        <v>324.5023248990276</v>
      </c>
      <c r="I54" s="814">
        <f t="shared" si="9"/>
        <v>5.7992000000000008</v>
      </c>
      <c r="J54" s="815">
        <f t="shared" si="9"/>
        <v>1.0541999999999998</v>
      </c>
      <c r="K54" s="813">
        <f t="shared" si="9"/>
        <v>320.69242106252574</v>
      </c>
      <c r="L54" s="814">
        <f t="shared" si="9"/>
        <v>5.7862000000000009</v>
      </c>
      <c r="M54" s="815">
        <f t="shared" si="9"/>
        <v>1.0491999999999999</v>
      </c>
      <c r="N54" s="813">
        <f t="shared" si="9"/>
        <v>330.4520467209685</v>
      </c>
      <c r="O54" s="814">
        <f t="shared" si="9"/>
        <v>5.9093999999999998</v>
      </c>
      <c r="P54" s="815">
        <f t="shared" si="9"/>
        <v>1.0514000000000001</v>
      </c>
      <c r="Q54" s="813">
        <f t="shared" si="9"/>
        <v>339.10818670632364</v>
      </c>
      <c r="R54" s="814">
        <f t="shared" si="9"/>
        <v>6.0665999999999993</v>
      </c>
      <c r="S54" s="815">
        <f t="shared" si="9"/>
        <v>1.0658000000000001</v>
      </c>
      <c r="T54" s="813">
        <f t="shared" si="9"/>
        <v>366.19892958931376</v>
      </c>
      <c r="U54" s="814">
        <f t="shared" si="9"/>
        <v>6.5632000000000001</v>
      </c>
      <c r="V54" s="815">
        <f t="shared" si="9"/>
        <v>1.0794000000000001</v>
      </c>
      <c r="W54" s="813">
        <f t="shared" si="9"/>
        <v>378.57137989948706</v>
      </c>
      <c r="X54" s="814">
        <f t="shared" si="9"/>
        <v>6.7915999999999999</v>
      </c>
      <c r="Y54" s="815">
        <f t="shared" si="9"/>
        <v>1.073</v>
      </c>
      <c r="Z54" s="813">
        <f t="shared" si="9"/>
        <v>366.19936791403859</v>
      </c>
      <c r="AA54" s="814">
        <f t="shared" si="9"/>
        <v>6.5687999999999995</v>
      </c>
      <c r="AB54" s="815">
        <f t="shared" si="9"/>
        <v>1.0404</v>
      </c>
      <c r="AC54" s="813">
        <f t="shared" si="9"/>
        <v>369.59159325367034</v>
      </c>
      <c r="AD54" s="814">
        <f t="shared" si="9"/>
        <v>6.5863999999999994</v>
      </c>
      <c r="AE54" s="815">
        <f t="shared" si="9"/>
        <v>0.90720000000000001</v>
      </c>
      <c r="AF54" s="813">
        <f t="shared" si="9"/>
        <v>364.38787586343767</v>
      </c>
      <c r="AG54" s="814">
        <f t="shared" si="9"/>
        <v>6.4935999999999989</v>
      </c>
      <c r="AH54" s="815">
        <f t="shared" si="9"/>
        <v>0.89440000000000008</v>
      </c>
      <c r="AI54" s="813">
        <f t="shared" si="9"/>
        <v>362.34858838784589</v>
      </c>
      <c r="AJ54" s="814">
        <f t="shared" si="9"/>
        <v>6.4558000000000009</v>
      </c>
      <c r="AK54" s="815">
        <f t="shared" si="9"/>
        <v>0.8982</v>
      </c>
      <c r="AL54" s="813">
        <f t="shared" si="9"/>
        <v>362.45292439570915</v>
      </c>
      <c r="AM54" s="814">
        <f t="shared" si="9"/>
        <v>6.4609999999999994</v>
      </c>
      <c r="AN54" s="815">
        <f t="shared" si="9"/>
        <v>0.87839999999999996</v>
      </c>
      <c r="AO54" s="813">
        <f t="shared" si="9"/>
        <v>361.52885634591837</v>
      </c>
      <c r="AP54" s="814">
        <f t="shared" si="9"/>
        <v>6.4408000000000012</v>
      </c>
      <c r="AQ54" s="815">
        <f t="shared" si="9"/>
        <v>0.90139999999999998</v>
      </c>
    </row>
    <row r="55" spans="1:45" s="710" customFormat="1" ht="16.5" customHeight="1" thickBot="1">
      <c r="A55" s="1588" t="s">
        <v>52</v>
      </c>
      <c r="B55" s="1589"/>
      <c r="C55" s="1589"/>
      <c r="D55" s="1589"/>
      <c r="E55" s="1589"/>
      <c r="F55" s="1589"/>
      <c r="G55" s="1589"/>
      <c r="H55" s="820">
        <f t="shared" ref="H55:AQ55" si="10">H53+H54</f>
        <v>653.09412605704745</v>
      </c>
      <c r="I55" s="821">
        <f t="shared" si="10"/>
        <v>11.6495</v>
      </c>
      <c r="J55" s="822">
        <f t="shared" si="10"/>
        <v>2.2193999999999998</v>
      </c>
      <c r="K55" s="820">
        <f t="shared" si="10"/>
        <v>642.86868665199995</v>
      </c>
      <c r="L55" s="821">
        <f t="shared" si="10"/>
        <v>11.576000000000001</v>
      </c>
      <c r="M55" s="822">
        <f t="shared" si="10"/>
        <v>2.2071999999999998</v>
      </c>
      <c r="N55" s="820">
        <f t="shared" si="10"/>
        <v>660.50558344879448</v>
      </c>
      <c r="O55" s="821">
        <f t="shared" si="10"/>
        <v>11.788499999999999</v>
      </c>
      <c r="P55" s="822">
        <f t="shared" si="10"/>
        <v>2.2069000000000001</v>
      </c>
      <c r="Q55" s="820">
        <f t="shared" si="10"/>
        <v>677.12402741155051</v>
      </c>
      <c r="R55" s="821">
        <f t="shared" si="10"/>
        <v>12.090899999999998</v>
      </c>
      <c r="S55" s="822">
        <f t="shared" si="10"/>
        <v>2.2351999999999999</v>
      </c>
      <c r="T55" s="820">
        <f t="shared" si="10"/>
        <v>732.91346388863394</v>
      </c>
      <c r="U55" s="821">
        <f t="shared" si="10"/>
        <v>13.1114</v>
      </c>
      <c r="V55" s="822">
        <f t="shared" si="10"/>
        <v>2.2827000000000002</v>
      </c>
      <c r="W55" s="820">
        <f t="shared" si="10"/>
        <v>766.56687674326713</v>
      </c>
      <c r="X55" s="821">
        <f t="shared" si="10"/>
        <v>13.721699999999998</v>
      </c>
      <c r="Y55" s="822">
        <f t="shared" si="10"/>
        <v>2.3353999999999999</v>
      </c>
      <c r="Z55" s="820">
        <f t="shared" si="10"/>
        <v>746.94234958592119</v>
      </c>
      <c r="AA55" s="821">
        <f t="shared" si="10"/>
        <v>13.375499999999999</v>
      </c>
      <c r="AB55" s="822">
        <f t="shared" si="10"/>
        <v>2.2290999999999999</v>
      </c>
      <c r="AC55" s="820">
        <f t="shared" si="10"/>
        <v>753.96515742258248</v>
      </c>
      <c r="AD55" s="821">
        <f t="shared" si="10"/>
        <v>13.415599999999998</v>
      </c>
      <c r="AE55" s="822">
        <f t="shared" si="10"/>
        <v>1.9651000000000001</v>
      </c>
      <c r="AF55" s="820">
        <f t="shared" si="10"/>
        <v>742.37967106221208</v>
      </c>
      <c r="AG55" s="821">
        <f t="shared" si="10"/>
        <v>13.206799999999998</v>
      </c>
      <c r="AH55" s="822">
        <f t="shared" si="10"/>
        <v>1.9551000000000003</v>
      </c>
      <c r="AI55" s="820">
        <f t="shared" si="10"/>
        <v>731.13821257293137</v>
      </c>
      <c r="AJ55" s="821">
        <f t="shared" si="10"/>
        <v>13.007100000000001</v>
      </c>
      <c r="AK55" s="822">
        <f t="shared" si="10"/>
        <v>1.9210000000000003</v>
      </c>
      <c r="AL55" s="820">
        <f t="shared" si="10"/>
        <v>728.41646786562035</v>
      </c>
      <c r="AM55" s="821">
        <f t="shared" si="10"/>
        <v>12.964299999999998</v>
      </c>
      <c r="AN55" s="822">
        <f t="shared" si="10"/>
        <v>1.8820999999999999</v>
      </c>
      <c r="AO55" s="820">
        <f t="shared" si="10"/>
        <v>720.41448720728681</v>
      </c>
      <c r="AP55" s="821">
        <f t="shared" si="10"/>
        <v>12.813000000000001</v>
      </c>
      <c r="AQ55" s="822">
        <f t="shared" si="10"/>
        <v>1.9142999999999999</v>
      </c>
    </row>
    <row r="56" spans="1:45" s="875" customFormat="1" ht="15.75" customHeight="1">
      <c r="B56" s="949"/>
      <c r="C56" s="949"/>
      <c r="D56" s="949"/>
      <c r="E56" s="949"/>
      <c r="F56" s="949"/>
      <c r="T56" s="876"/>
      <c r="U56" s="877"/>
    </row>
    <row r="57" spans="1:45" s="710" customFormat="1" ht="16.5" customHeight="1" thickBot="1">
      <c r="A57" s="824" t="s">
        <v>53</v>
      </c>
      <c r="B57" s="711"/>
      <c r="C57" s="711"/>
      <c r="D57" s="711"/>
      <c r="E57" s="711"/>
      <c r="F57" s="711"/>
      <c r="G57" s="711"/>
      <c r="H57" s="825"/>
      <c r="I57" s="826"/>
      <c r="J57" s="759"/>
      <c r="K57" s="827"/>
      <c r="L57" s="827"/>
      <c r="M57" s="827"/>
      <c r="N57" s="827"/>
      <c r="O57" s="827"/>
      <c r="P57" s="827"/>
      <c r="Q57" s="827"/>
      <c r="R57" s="827"/>
      <c r="S57" s="827"/>
      <c r="T57" s="827"/>
      <c r="U57" s="827"/>
      <c r="V57" s="827"/>
      <c r="W57" s="827"/>
      <c r="X57" s="827"/>
      <c r="Y57" s="827"/>
      <c r="Z57" s="827"/>
      <c r="AA57" s="827"/>
      <c r="AB57" s="827"/>
      <c r="AC57" s="827"/>
      <c r="AD57" s="827"/>
      <c r="AE57" s="827"/>
      <c r="AF57" s="827"/>
      <c r="AG57" s="827"/>
      <c r="AH57" s="827"/>
      <c r="AI57" s="827"/>
      <c r="AJ57" s="827"/>
      <c r="AK57" s="827"/>
      <c r="AL57" s="827"/>
      <c r="AM57" s="827"/>
      <c r="AN57" s="827"/>
      <c r="AO57" s="827"/>
      <c r="AP57" s="827"/>
      <c r="AQ57" s="827"/>
    </row>
    <row r="58" spans="1:45" s="710" customFormat="1" ht="16.5" customHeight="1">
      <c r="A58" s="1528" t="s">
        <v>20</v>
      </c>
      <c r="B58" s="828" t="s">
        <v>54</v>
      </c>
      <c r="C58" s="829"/>
      <c r="D58" s="829" t="s">
        <v>55</v>
      </c>
      <c r="E58" s="829"/>
      <c r="F58" s="829"/>
      <c r="G58" s="830"/>
      <c r="H58" s="831">
        <f>$C$60/1000</f>
        <v>2.3E-2</v>
      </c>
      <c r="I58" s="832" t="s">
        <v>56</v>
      </c>
      <c r="J58" s="833">
        <f>$G$60/1000</f>
        <v>0.158</v>
      </c>
      <c r="K58" s="831">
        <f>$C$60/1000</f>
        <v>2.3E-2</v>
      </c>
      <c r="L58" s="832" t="s">
        <v>56</v>
      </c>
      <c r="M58" s="833">
        <f>$G$60/1000</f>
        <v>0.158</v>
      </c>
      <c r="N58" s="831">
        <f>$C$60/1000</f>
        <v>2.3E-2</v>
      </c>
      <c r="O58" s="832" t="s">
        <v>56</v>
      </c>
      <c r="P58" s="833">
        <f>$G$60/1000</f>
        <v>0.158</v>
      </c>
      <c r="Q58" s="831">
        <f>$C$60/1000</f>
        <v>2.3E-2</v>
      </c>
      <c r="R58" s="832" t="s">
        <v>56</v>
      </c>
      <c r="S58" s="833">
        <f>$G$60/1000</f>
        <v>0.158</v>
      </c>
      <c r="T58" s="831">
        <f>$C$60/1000</f>
        <v>2.3E-2</v>
      </c>
      <c r="U58" s="832" t="s">
        <v>56</v>
      </c>
      <c r="V58" s="833">
        <f>$G$60/1000</f>
        <v>0.158</v>
      </c>
      <c r="W58" s="831">
        <f>$C$60/1000</f>
        <v>2.3E-2</v>
      </c>
      <c r="X58" s="832" t="s">
        <v>56</v>
      </c>
      <c r="Y58" s="833">
        <f>$G$60/1000</f>
        <v>0.158</v>
      </c>
      <c r="Z58" s="831">
        <f>$C$60/1000</f>
        <v>2.3E-2</v>
      </c>
      <c r="AA58" s="832" t="s">
        <v>56</v>
      </c>
      <c r="AB58" s="833">
        <f>$G$60/1000</f>
        <v>0.158</v>
      </c>
      <c r="AC58" s="831">
        <f>$C$60/1000</f>
        <v>2.3E-2</v>
      </c>
      <c r="AD58" s="832" t="s">
        <v>56</v>
      </c>
      <c r="AE58" s="833">
        <f>$G$60/1000</f>
        <v>0.158</v>
      </c>
      <c r="AF58" s="831">
        <f>$C$60/1000</f>
        <v>2.3E-2</v>
      </c>
      <c r="AG58" s="832" t="s">
        <v>56</v>
      </c>
      <c r="AH58" s="833">
        <f>$G$60/1000</f>
        <v>0.158</v>
      </c>
      <c r="AI58" s="831">
        <f>$C$60/1000</f>
        <v>2.3E-2</v>
      </c>
      <c r="AJ58" s="832" t="s">
        <v>56</v>
      </c>
      <c r="AK58" s="833">
        <f>$G$60/1000</f>
        <v>0.158</v>
      </c>
      <c r="AL58" s="831">
        <f>$C$60/1000</f>
        <v>2.3E-2</v>
      </c>
      <c r="AM58" s="832" t="s">
        <v>56</v>
      </c>
      <c r="AN58" s="833">
        <f>$G$60/1000</f>
        <v>0.158</v>
      </c>
      <c r="AO58" s="831">
        <f>$C$60/1000</f>
        <v>2.3E-2</v>
      </c>
      <c r="AP58" s="832" t="s">
        <v>56</v>
      </c>
      <c r="AQ58" s="833">
        <f>$G$60/1000</f>
        <v>0.158</v>
      </c>
      <c r="AR58" s="720"/>
    </row>
    <row r="59" spans="1:45" s="710" customFormat="1" ht="16.5" customHeight="1" thickBot="1">
      <c r="A59" s="1529"/>
      <c r="B59" s="834" t="s">
        <v>57</v>
      </c>
      <c r="C59" s="835"/>
      <c r="D59" s="835" t="s">
        <v>58</v>
      </c>
      <c r="E59" s="835"/>
      <c r="F59" s="835"/>
      <c r="G59" s="836"/>
      <c r="H59" s="837">
        <f>(((I7^2+J7^2)*$C$61/1000)+((I8^2+J8^2)*$G$61/1000)+((I9^2+J9^2)*$J$61/1000))/($C$7*$C$7)</f>
        <v>2.098458024820302E-2</v>
      </c>
      <c r="I59" s="838" t="s">
        <v>56</v>
      </c>
      <c r="J59" s="839">
        <f>(((I7^2+J7^2)*$M$61)+((I8^2+J8^2)*$P$61)+((I9^2+J9^2)*S61))/(100*$C$7)</f>
        <v>0.13845946473599935</v>
      </c>
      <c r="K59" s="837">
        <f>(((L7^2+M7^2)*$C$61/1000)+((L8^2+M8^2)*$G$61/1000)+((L9^2+M9^2)*$J$61/1000))/($C$7*$C$7)</f>
        <v>2.0552471368070941E-2</v>
      </c>
      <c r="L59" s="838" t="s">
        <v>56</v>
      </c>
      <c r="M59" s="839">
        <f>(((L7^2+M7^2)*$M$61)+((L8^2+M8^2)*$P$61)+((L9^2+M9^2)*V61))/(100*$C$7)</f>
        <v>4.2131942562499995E-3</v>
      </c>
      <c r="N59" s="837">
        <f>(((O7^2+P7^2)*$C$61/1000)+((O8^2+P8^2)*$G$61/1000)+((O9^2+P9^2)*$J$61/1000))/($C$7*$C$7)</f>
        <v>2.1174472174681942E-2</v>
      </c>
      <c r="O59" s="838" t="s">
        <v>56</v>
      </c>
      <c r="P59" s="839">
        <f>(((O7^2+P7^2)*$M$61)+((O8^2+P8^2)*$P$61)+((O9^2+P9^2)*Y61))/(100*$C$7)</f>
        <v>4.979595906250002E-3</v>
      </c>
      <c r="Q59" s="837">
        <f>(((R7^2+S7^2)*$C$61/1000)+((R8^2+S8^2)*$G$61/1000)+((R9^2+S9^2)*$J$61/1000))/($C$7*$C$7)</f>
        <v>2.2207213684206452E-2</v>
      </c>
      <c r="R59" s="838" t="s">
        <v>56</v>
      </c>
      <c r="S59" s="839">
        <f>(((R7^2+S7^2)*$M$61)+((R8^2+S8^2)*$P$61)+((R9^2+S9^2)*AB61))/(100*$C$7)</f>
        <v>4.9737330440000017E-3</v>
      </c>
      <c r="T59" s="837">
        <f>(((U7^2+V7^2)*$C$61/1000)+((U8^2+V8^2)*$G$61/1000)+((U9^2+V9^2)*$J$61/1000))/($C$7*$C$7)</f>
        <v>2.6122555009099765E-2</v>
      </c>
      <c r="U59" s="838" t="s">
        <v>56</v>
      </c>
      <c r="V59" s="839">
        <f>(((U7^2+V7^2)*$M$61)+((U8^2+V8^2)*$P$61)+((U9^2+V9^2)*AE61))/(100*$C$7)</f>
        <v>5.2179340745000004E-3</v>
      </c>
      <c r="W59" s="837">
        <f>(((X7^2+Y7^2)*$C$61/1000)+((X8^2+Y8^2)*$G$61/1000)+((X9^2+Y9^2)*$J$61/1000))/($C$7*$C$7)</f>
        <v>2.9240278617809895E-2</v>
      </c>
      <c r="X59" s="838" t="s">
        <v>56</v>
      </c>
      <c r="Y59" s="839">
        <f>(((X7^2+Y7^2)*$M$61)+((X8^2+Y8^2)*$P$61)+((X9^2+Y9^2)*AH61))/(100*$C$7)</f>
        <v>5.934116445249998E-3</v>
      </c>
      <c r="Z59" s="837">
        <f>(((AA7^2+AB7^2)*$C$61/1000)+((AA8^2+AB8^2)*$G$61/1000)+((AA9^2+AB9^2)*$J$61/1000))/($C$7*$C$7)</f>
        <v>2.815144158310073E-2</v>
      </c>
      <c r="AA59" s="838" t="s">
        <v>56</v>
      </c>
      <c r="AB59" s="839">
        <f>(((AA7^2+AB7^2)*$M$61)+((AA8^2+AB8^2)*$P$61)+((AA9^2+AB9^2)*AK61))/(100*$C$7)</f>
        <v>6.5465588702499997E-3</v>
      </c>
      <c r="AC59" s="837">
        <f>(((AD7^2+AE7^2)*$C$61/1000)+((AD8^2+AE8^2)*$G$61/1000)+((AD9^2+AE9^2)*$J$61/1000))/($C$7*$C$7)</f>
        <v>2.8141913544432413E-2</v>
      </c>
      <c r="AD59" s="838" t="s">
        <v>56</v>
      </c>
      <c r="AE59" s="839">
        <f>(((AD7^2+AE7^2)*$M$61)+((AD8^2+AE8^2)*$P$61)+((AD9^2+AE9^2)*AN61))/(100*$C$7)</f>
        <v>5.6052390904999996E-3</v>
      </c>
      <c r="AF59" s="837">
        <f>(((AG7^2+AH7^2)*$C$61/1000)+((AG8^2+AH8^2)*$G$61/1000)+((AG9^2+AH9^2)*$J$61/1000))/($C$7*$C$7)</f>
        <v>2.719525286073991E-2</v>
      </c>
      <c r="AG59" s="838" t="s">
        <v>56</v>
      </c>
      <c r="AH59" s="839">
        <f>(((AG7^2+AH7^2)*$M$61)+((AG8^2+AH8^2)*$P$61)+((AG9^2+AH9^2)*AQ61))/(100*$C$7)</f>
        <v>4.0430787880000006E-3</v>
      </c>
      <c r="AI59" s="837">
        <f>(((AJ7^2+AK7^2)*$C$61/1000)+((AJ8^2+AK8^2)*$G$61/1000)+((AJ9^2+AK9^2)*$J$61/1000))/($C$7*$C$7)</f>
        <v>2.5886632629772279E-2</v>
      </c>
      <c r="AJ59" s="838" t="s">
        <v>56</v>
      </c>
      <c r="AK59" s="839">
        <f>(((AJ7^2+AK7^2)*$M$61)+((AJ8^2+AK8^2)*$P$61)+((AJ9^2+AK9^2)*AT61))/(100*$C$7)</f>
        <v>3.895343322500001E-3</v>
      </c>
      <c r="AL59" s="837">
        <f>(((AM7^2+AN7^2)*$C$61/1000)+((AM8^2+AN8^2)*$G$61/1000)+((AM9^2+AN9^2)*$J$61/1000))/($C$7*$C$7)</f>
        <v>2.5501603742191157E-2</v>
      </c>
      <c r="AM59" s="838" t="s">
        <v>56</v>
      </c>
      <c r="AN59" s="839">
        <f>(((AM7^2+AN7^2)*$M$61)+((AM8^2+AN8^2)*$P$61)+((AM9^2+AN9^2)*AW61))/(100*$C$7)</f>
        <v>4.1784750244999993E-3</v>
      </c>
      <c r="AO59" s="837">
        <f>(((AP7^2+AQ7^2)*$C$61/1000)+((AP8^2+AQ8^2)*$G$61/1000)+((AP9^2+AQ9^2)*$J$61/1000))/($C$7*$C$7)</f>
        <v>2.4524682285414191E-2</v>
      </c>
      <c r="AP59" s="838" t="s">
        <v>56</v>
      </c>
      <c r="AQ59" s="839">
        <f>(((AP7^2+AQ7^2)*$M$61)+((AP8^2+AQ8^2)*$P$61)+((AP9^2+AQ9^2)*AZ61))/(100*$C$7)</f>
        <v>4.3054606682500001E-3</v>
      </c>
      <c r="AR59" s="720"/>
    </row>
    <row r="60" spans="1:45" s="710" customFormat="1" ht="16.5" customHeight="1">
      <c r="A60" s="1529"/>
      <c r="B60" s="840" t="s">
        <v>193</v>
      </c>
      <c r="C60" s="841">
        <v>23</v>
      </c>
      <c r="D60" s="842"/>
      <c r="E60" s="1590" t="s">
        <v>194</v>
      </c>
      <c r="F60" s="1590"/>
      <c r="G60" s="900">
        <v>158</v>
      </c>
      <c r="H60" s="844"/>
      <c r="I60" s="845"/>
      <c r="J60" s="846"/>
      <c r="K60" s="899"/>
      <c r="L60" s="898"/>
      <c r="M60" s="897"/>
      <c r="N60" s="899"/>
      <c r="O60" s="898"/>
      <c r="P60" s="897"/>
      <c r="Q60" s="899"/>
      <c r="R60" s="898"/>
      <c r="S60" s="897"/>
      <c r="T60" s="1573"/>
      <c r="U60" s="1591"/>
      <c r="V60" s="1574"/>
      <c r="W60" s="1573"/>
      <c r="X60" s="1591"/>
      <c r="Y60" s="1574"/>
      <c r="Z60" s="1573"/>
      <c r="AA60" s="1591"/>
      <c r="AB60" s="1574"/>
      <c r="AC60" s="1573"/>
      <c r="AD60" s="1591"/>
      <c r="AE60" s="1574"/>
      <c r="AF60" s="1573"/>
      <c r="AG60" s="1591"/>
      <c r="AH60" s="1574"/>
      <c r="AI60" s="1573"/>
      <c r="AJ60" s="1591"/>
      <c r="AK60" s="1574"/>
      <c r="AL60" s="1573"/>
      <c r="AM60" s="1591"/>
      <c r="AN60" s="1574"/>
      <c r="AO60" s="1573"/>
      <c r="AP60" s="1591"/>
      <c r="AQ60" s="1574"/>
    </row>
    <row r="61" spans="1:45" s="710" customFormat="1" ht="16.5" customHeight="1" thickBot="1">
      <c r="A61" s="1529"/>
      <c r="B61" s="848" t="s">
        <v>94</v>
      </c>
      <c r="C61" s="819">
        <v>50</v>
      </c>
      <c r="D61" s="756"/>
      <c r="E61" s="847"/>
      <c r="F61" s="847" t="s">
        <v>95</v>
      </c>
      <c r="G61" s="885">
        <v>50</v>
      </c>
      <c r="H61" s="1593" t="s">
        <v>61</v>
      </c>
      <c r="I61" s="1594"/>
      <c r="J61" s="849">
        <v>150</v>
      </c>
      <c r="K61" s="1593" t="s">
        <v>96</v>
      </c>
      <c r="L61" s="1594"/>
      <c r="M61" s="849">
        <v>10.5</v>
      </c>
      <c r="N61" s="1593" t="s">
        <v>97</v>
      </c>
      <c r="O61" s="1594"/>
      <c r="P61" s="849">
        <v>17</v>
      </c>
      <c r="Q61" s="1593" t="s">
        <v>62</v>
      </c>
      <c r="R61" s="1594"/>
      <c r="S61" s="849">
        <v>6</v>
      </c>
      <c r="T61" s="1575"/>
      <c r="U61" s="1592"/>
      <c r="V61" s="1576"/>
      <c r="W61" s="1575"/>
      <c r="X61" s="1592"/>
      <c r="Y61" s="1576"/>
      <c r="Z61" s="1575"/>
      <c r="AA61" s="1592"/>
      <c r="AB61" s="1576"/>
      <c r="AC61" s="1575"/>
      <c r="AD61" s="1592"/>
      <c r="AE61" s="1576"/>
      <c r="AF61" s="1575"/>
      <c r="AG61" s="1592"/>
      <c r="AH61" s="1576"/>
      <c r="AI61" s="1575"/>
      <c r="AJ61" s="1592"/>
      <c r="AK61" s="1576"/>
      <c r="AL61" s="1575"/>
      <c r="AM61" s="1592"/>
      <c r="AN61" s="1576"/>
      <c r="AO61" s="1575"/>
      <c r="AP61" s="1592"/>
      <c r="AQ61" s="1576"/>
    </row>
    <row r="62" spans="1:45" s="710" customFormat="1" ht="16.5" customHeight="1" thickBot="1">
      <c r="A62" s="1530"/>
      <c r="B62" s="1595" t="s">
        <v>63</v>
      </c>
      <c r="C62" s="1596"/>
      <c r="D62" s="1596"/>
      <c r="E62" s="1596"/>
      <c r="F62" s="1596"/>
      <c r="G62" s="1597"/>
      <c r="H62" s="850">
        <f>H58+H59+I8+I9</f>
        <v>6.5488002802482033</v>
      </c>
      <c r="I62" s="851" t="s">
        <v>56</v>
      </c>
      <c r="J62" s="852">
        <f>J58+J59+J8+J9</f>
        <v>1.6174794647359994</v>
      </c>
      <c r="K62" s="850">
        <f>K58+K59+L8+L9</f>
        <v>6.4531484213680708</v>
      </c>
      <c r="L62" s="851" t="s">
        <v>56</v>
      </c>
      <c r="M62" s="852">
        <f>M58+M59+M8+M9</f>
        <v>1.4652531942562499</v>
      </c>
      <c r="N62" s="850">
        <f>N58+N59+O8+O9</f>
        <v>6.5982305921746818</v>
      </c>
      <c r="O62" s="851" t="s">
        <v>56</v>
      </c>
      <c r="P62" s="852">
        <f>P58+P59+P8+P9</f>
        <v>1.4685595959062501</v>
      </c>
      <c r="Q62" s="850">
        <f>Q58+Q59+R8+R9</f>
        <v>6.7451635136842061</v>
      </c>
      <c r="R62" s="851" t="s">
        <v>56</v>
      </c>
      <c r="S62" s="852">
        <f>S58+S59+S8+S9</f>
        <v>1.477413733044</v>
      </c>
      <c r="T62" s="850">
        <f>T58+T59+U8+U9</f>
        <v>7.2890790350091006</v>
      </c>
      <c r="U62" s="851" t="s">
        <v>56</v>
      </c>
      <c r="V62" s="852">
        <f>V58+V59+V8+V9</f>
        <v>1.5156179340745</v>
      </c>
      <c r="W62" s="850">
        <f>W58+W59+X8+X9</f>
        <v>7.7221168786178094</v>
      </c>
      <c r="X62" s="851" t="s">
        <v>56</v>
      </c>
      <c r="Y62" s="852">
        <f>Y58+Y59+Y8+Y9</f>
        <v>1.5731941164452499</v>
      </c>
      <c r="Z62" s="850">
        <f>Z58+Z59+AA8+AA9</f>
        <v>7.6350082715831</v>
      </c>
      <c r="AA62" s="851" t="s">
        <v>56</v>
      </c>
      <c r="AB62" s="852">
        <f>AB58+AB59+AB8+AB9</f>
        <v>1.5050065588702499</v>
      </c>
      <c r="AC62" s="850">
        <f>AC58+AC59+AD8+AD9</f>
        <v>7.607658903544432</v>
      </c>
      <c r="AD62" s="851" t="s">
        <v>56</v>
      </c>
      <c r="AE62" s="852">
        <f>AE58+AE59+AE8+AE9</f>
        <v>1.3148852390905001</v>
      </c>
      <c r="AF62" s="850">
        <f>AF58+AF59+AG8+AG9</f>
        <v>7.3847314228607388</v>
      </c>
      <c r="AG62" s="851" t="s">
        <v>56</v>
      </c>
      <c r="AH62" s="852">
        <f>AH58+AH59+AH8+AH9</f>
        <v>1.2787430787880001</v>
      </c>
      <c r="AI62" s="850">
        <f>AI58+AI59+AJ8+AJ9</f>
        <v>7.2090639726297727</v>
      </c>
      <c r="AJ62" s="851" t="s">
        <v>56</v>
      </c>
      <c r="AK62" s="852">
        <f>AK58+AK59+AK8+AK9</f>
        <v>1.2509153433225002</v>
      </c>
      <c r="AL62" s="850">
        <f>AL58+AL59+AM8+AM9</f>
        <v>7.1805591037421905</v>
      </c>
      <c r="AM62" s="851" t="s">
        <v>56</v>
      </c>
      <c r="AN62" s="852">
        <f>AN58+AN59+AN8+AN9</f>
        <v>1.2477784750245</v>
      </c>
      <c r="AO62" s="850">
        <f>AO58+AO59+AP8+AP9</f>
        <v>7.0574423522854133</v>
      </c>
      <c r="AP62" s="851" t="s">
        <v>56</v>
      </c>
      <c r="AQ62" s="852">
        <f>AQ58+AQ59+AQ8+AQ9</f>
        <v>1.2614454606682499</v>
      </c>
    </row>
    <row r="63" spans="1:45" s="710" customFormat="1" ht="16.5" customHeight="1">
      <c r="A63" s="1528" t="s">
        <v>24</v>
      </c>
      <c r="B63" s="828" t="s">
        <v>54</v>
      </c>
      <c r="C63" s="829"/>
      <c r="D63" s="829" t="s">
        <v>55</v>
      </c>
      <c r="E63" s="829"/>
      <c r="F63" s="829"/>
      <c r="G63" s="829"/>
      <c r="H63" s="831">
        <f>$C$65/1000</f>
        <v>2.3E-2</v>
      </c>
      <c r="I63" s="832" t="s">
        <v>56</v>
      </c>
      <c r="J63" s="833">
        <f>$G$65/1000</f>
        <v>0.158</v>
      </c>
      <c r="K63" s="831">
        <f>$C$65/1000</f>
        <v>2.3E-2</v>
      </c>
      <c r="L63" s="832" t="s">
        <v>56</v>
      </c>
      <c r="M63" s="833">
        <f>$G$65/1000</f>
        <v>0.158</v>
      </c>
      <c r="N63" s="831">
        <f>$C$65/1000</f>
        <v>2.3E-2</v>
      </c>
      <c r="O63" s="832" t="s">
        <v>56</v>
      </c>
      <c r="P63" s="833">
        <f>$G$65/1000</f>
        <v>0.158</v>
      </c>
      <c r="Q63" s="831">
        <f>$C$65/1000</f>
        <v>2.3E-2</v>
      </c>
      <c r="R63" s="832" t="s">
        <v>56</v>
      </c>
      <c r="S63" s="833">
        <f>$G$65/1000</f>
        <v>0.158</v>
      </c>
      <c r="T63" s="831">
        <f>$C$65/1000</f>
        <v>2.3E-2</v>
      </c>
      <c r="U63" s="832" t="s">
        <v>56</v>
      </c>
      <c r="V63" s="833">
        <f>$G$65/1000</f>
        <v>0.158</v>
      </c>
      <c r="W63" s="831">
        <f>$C$65/1000</f>
        <v>2.3E-2</v>
      </c>
      <c r="X63" s="832" t="s">
        <v>56</v>
      </c>
      <c r="Y63" s="833">
        <f>$G$65/1000</f>
        <v>0.158</v>
      </c>
      <c r="Z63" s="831">
        <f>$C$65/1000</f>
        <v>2.3E-2</v>
      </c>
      <c r="AA63" s="832" t="s">
        <v>56</v>
      </c>
      <c r="AB63" s="833">
        <f>$G$65/1000</f>
        <v>0.158</v>
      </c>
      <c r="AC63" s="831">
        <f>$C$65/1000</f>
        <v>2.3E-2</v>
      </c>
      <c r="AD63" s="832" t="s">
        <v>56</v>
      </c>
      <c r="AE63" s="833">
        <f>$G$65/1000</f>
        <v>0.158</v>
      </c>
      <c r="AF63" s="831">
        <f>$C$65/1000</f>
        <v>2.3E-2</v>
      </c>
      <c r="AG63" s="832" t="s">
        <v>56</v>
      </c>
      <c r="AH63" s="833">
        <f>$G$65/1000</f>
        <v>0.158</v>
      </c>
      <c r="AI63" s="831">
        <f>$C$65/1000</f>
        <v>2.3E-2</v>
      </c>
      <c r="AJ63" s="832" t="s">
        <v>56</v>
      </c>
      <c r="AK63" s="833">
        <f>$G$65/1000</f>
        <v>0.158</v>
      </c>
      <c r="AL63" s="831">
        <f>$C$65/1000</f>
        <v>2.3E-2</v>
      </c>
      <c r="AM63" s="832" t="s">
        <v>56</v>
      </c>
      <c r="AN63" s="833">
        <f>$G$65/1000</f>
        <v>0.158</v>
      </c>
      <c r="AO63" s="831">
        <f>$C$65/1000</f>
        <v>2.3E-2</v>
      </c>
      <c r="AP63" s="832" t="s">
        <v>56</v>
      </c>
      <c r="AQ63" s="833">
        <f>$G$65/1000</f>
        <v>0.158</v>
      </c>
      <c r="AR63" s="720"/>
    </row>
    <row r="64" spans="1:45" s="710" customFormat="1" ht="16.5" customHeight="1" thickBot="1">
      <c r="A64" s="1529"/>
      <c r="B64" s="834" t="s">
        <v>57</v>
      </c>
      <c r="C64" s="835"/>
      <c r="D64" s="835" t="s">
        <v>58</v>
      </c>
      <c r="E64" s="835"/>
      <c r="F64" s="835"/>
      <c r="G64" s="853"/>
      <c r="H64" s="837">
        <f>(((I15^2+J15^2)*$C$66/1000)+((I16^2+J16^2)*$G$66/1000)+((I17^2+J17^2)*$J$66/1000))/($C$15*$C$15)</f>
        <v>2.0727254482630741E-2</v>
      </c>
      <c r="I64" s="838" t="s">
        <v>56</v>
      </c>
      <c r="J64" s="839">
        <f>(((I15^2+J15^2)*$M$66)+((I16^2+J16^2)*$P$66)+((I17^2+J17^2)*S66))/(100*$C$7)</f>
        <v>0.14772664812383676</v>
      </c>
      <c r="K64" s="837">
        <f>(((L15^2+M15^2)*$C$66/1000)+((L16^2+M16^2)*$G$66/1000)+((L17^2+M17^2)*$J$66/1000))/($C$15*$C$15)</f>
        <v>2.0640014804755899E-2</v>
      </c>
      <c r="L64" s="838" t="s">
        <v>56</v>
      </c>
      <c r="M64" s="839">
        <f>(((L15^2+M15^2)*$M$66)+((L16^2+M16^2)*$P$66)+((L17^2+M17^2)*V66))/(100*$C$7)</f>
        <v>1.7478734250249997E-2</v>
      </c>
      <c r="N64" s="837">
        <f>(((O15^2+P15^2)*$C$66/1000)+((O16^2+P16^2)*$G$66/1000)+((O17^2+P17^2)*$J$66/1000))/($C$15*$C$15)</f>
        <v>2.1494571123011633E-2</v>
      </c>
      <c r="O64" s="838" t="s">
        <v>56</v>
      </c>
      <c r="P64" s="839">
        <f>(((O15^2+P15^2)*$M$66)+((O16^2+P16^2)*$P$66)+((O17^2+P17^2)*Y66))/(100*$C$7)</f>
        <v>1.7825250588249998E-2</v>
      </c>
      <c r="Q64" s="837">
        <f>(((R15^2+S15^2)*$C$66/1000)+((R16^2+S16^2)*$G$66/1000)+((R17^2+S17^2)*$J$66/1000))/($C$15*$C$15)</f>
        <v>2.262881275378759E-2</v>
      </c>
      <c r="R64" s="838" t="s">
        <v>56</v>
      </c>
      <c r="S64" s="839">
        <f>(((R15^2+S15^2)*$M$66)+((R16^2+S16^2)*$P$66)+((R17^2+S17^2)*AB66))/(100*$C$7)</f>
        <v>1.8463996862499995E-2</v>
      </c>
      <c r="T64" s="837">
        <f>(((U15^2+V15^2)*$C$66/1000)+((U16^2+V16^2)*$G$66/1000)+((U17^2+V17^2)*$J$66/1000))/($C$15*$C$15)</f>
        <v>2.6350447744558768E-2</v>
      </c>
      <c r="U64" s="838" t="s">
        <v>56</v>
      </c>
      <c r="V64" s="839">
        <f>(((U15^2+V15^2)*$M$66)+((U16^2+V16^2)*$P$66)+((U17^2+V17^2)*AE66))/(100*$C$7)</f>
        <v>1.9808828714500005E-2</v>
      </c>
      <c r="W64" s="837">
        <f>(((X15^2+Y15^2)*$C$66/1000)+((X16^2+Y16^2)*$G$66/1000)+((X17^2+Y17^2)*$J$66/1000))/($C$15*$C$15)</f>
        <v>2.8177341887265624E-2</v>
      </c>
      <c r="X64" s="838" t="s">
        <v>56</v>
      </c>
      <c r="Y64" s="839">
        <f>(((X15^2+Y15^2)*$M$66)+((X16^2+Y16^2)*$P$66)+((X17^2+Y17^2)*AH66))/(100*$C$7)</f>
        <v>2.2283466588250006E-2</v>
      </c>
      <c r="Z64" s="837">
        <f>(((AA15^2+AB15^2)*$C$66/1000)+((AA16^2+AB16^2)*$G$66/1000)+((AA17^2+AB17^2)*$J$66/1000))/($C$15*$C$15)</f>
        <v>2.6350380371800056E-2</v>
      </c>
      <c r="AA64" s="838" t="s">
        <v>56</v>
      </c>
      <c r="AB64" s="839">
        <f>(((AA15^2+AB15^2)*$M$66)+((AA16^2+AB16^2)*$P$66)+((AA17^2+AB17^2)*AK66))/(100*$C$7)</f>
        <v>2.0093114954500006E-2</v>
      </c>
      <c r="AC64" s="837">
        <f>(((AD15^2+AE15^2)*$C$66/1000)+((AD16^2+AE16^2)*$G$66/1000)+((AD17^2+AE17^2)*$J$66/1000))/($C$15*$C$15)</f>
        <v>2.6315554187625774E-2</v>
      </c>
      <c r="AD64" s="838" t="s">
        <v>56</v>
      </c>
      <c r="AE64" s="839">
        <f>(((AD15^2+AE15^2)*$M$66)+((AD16^2+AE16^2)*$P$66)+((AD17^2+AE17^2)*AN66))/(100*$C$7)</f>
        <v>1.9078102372E-2</v>
      </c>
      <c r="AF64" s="837">
        <f>(((AG15^2+AH15^2)*$C$66/1000)+((AG16^2+AH16^2)*$G$66/1000)+((AG17^2+AH17^2)*$J$66/1000))/($C$15*$C$15)</f>
        <v>2.5579468544823424E-2</v>
      </c>
      <c r="AG64" s="838" t="s">
        <v>56</v>
      </c>
      <c r="AH64" s="839">
        <f>(((AG15^2+AH15^2)*$M$66)+((AG16^2+AH16^2)*$P$66)+((AG17^2+AH17^2)*AQ66))/(100*$C$7)</f>
        <v>1.8509873296250007E-2</v>
      </c>
      <c r="AI64" s="837">
        <f>(((AJ15^2+AK15^2)*$C$66/1000)+((AJ16^2+AK16^2)*$G$66/1000)+((AJ17^2+AK17^2)*$J$66/1000))/($C$15*$C$15)</f>
        <v>2.5288605566335835E-2</v>
      </c>
      <c r="AJ64" s="838" t="s">
        <v>56</v>
      </c>
      <c r="AK64" s="839">
        <f>(((AJ15^2+AK15^2)*$M$66)+((AJ16^2+AK16^2)*$P$66)+((AJ17^2+AK17^2)*AT66))/(100*$C$7)</f>
        <v>1.809216711225E-2</v>
      </c>
      <c r="AL64" s="837">
        <f>(((AM15^2+AN15^2)*$C$66/1000)+((AM16^2+AN16^2)*$G$66/1000)+((AM17^2+AN17^2)*$J$66/1000))/($C$15*$C$15)</f>
        <v>2.5303264572889336E-2</v>
      </c>
      <c r="AM64" s="838" t="s">
        <v>56</v>
      </c>
      <c r="AN64" s="839">
        <f>(((AM15^2+AN15^2)*$M$66)+((AM16^2+AN16^2)*$P$66)+((AM17^2+AN17^2)*AW66))/(100*$C$7)</f>
        <v>1.7867077392499996E-2</v>
      </c>
      <c r="AO64" s="837">
        <f>(((AP15^2+AQ15^2)*$C$66/1000)+((AP16^2+AQ16^2)*$G$66/1000)+((AP17^2+AQ17^2)*$J$66/1000))/($C$15*$C$15)</f>
        <v>2.5162761260699797E-2</v>
      </c>
      <c r="AP64" s="838" t="s">
        <v>56</v>
      </c>
      <c r="AQ64" s="839">
        <f>(((AP15^2+AQ15^2)*$M$66)+((AP16^2+AQ16^2)*$P$66)+((AP17^2+AQ17^2)*AZ66))/(100*$C$7)</f>
        <v>1.7236661118250004E-2</v>
      </c>
      <c r="AR64" s="720"/>
    </row>
    <row r="65" spans="1:81" s="710" customFormat="1" ht="16.5" customHeight="1">
      <c r="A65" s="1529"/>
      <c r="B65" s="840" t="s">
        <v>193</v>
      </c>
      <c r="C65" s="841">
        <v>23</v>
      </c>
      <c r="D65" s="842"/>
      <c r="E65" s="1590" t="s">
        <v>194</v>
      </c>
      <c r="F65" s="1590"/>
      <c r="G65" s="900">
        <v>158</v>
      </c>
      <c r="H65" s="844"/>
      <c r="I65" s="845"/>
      <c r="J65" s="846"/>
      <c r="K65" s="899"/>
      <c r="L65" s="898"/>
      <c r="M65" s="897"/>
      <c r="N65" s="899"/>
      <c r="O65" s="898"/>
      <c r="P65" s="897"/>
      <c r="Q65" s="899"/>
      <c r="R65" s="898"/>
      <c r="S65" s="897"/>
      <c r="T65" s="1598"/>
      <c r="U65" s="1599"/>
      <c r="V65" s="1600"/>
      <c r="W65" s="1598"/>
      <c r="X65" s="1599"/>
      <c r="Y65" s="1600"/>
      <c r="Z65" s="1598"/>
      <c r="AA65" s="1599"/>
      <c r="AB65" s="1600"/>
      <c r="AC65" s="1598"/>
      <c r="AD65" s="1599"/>
      <c r="AE65" s="1600"/>
      <c r="AF65" s="1598"/>
      <c r="AG65" s="1599"/>
      <c r="AH65" s="1600"/>
      <c r="AI65" s="1598"/>
      <c r="AJ65" s="1599"/>
      <c r="AK65" s="1600"/>
      <c r="AL65" s="1598"/>
      <c r="AM65" s="1599"/>
      <c r="AN65" s="1600"/>
      <c r="AO65" s="1598"/>
      <c r="AP65" s="1599"/>
      <c r="AQ65" s="1600"/>
      <c r="AR65" s="720"/>
    </row>
    <row r="66" spans="1:81" s="710" customFormat="1" ht="16.5" customHeight="1" thickBot="1">
      <c r="A66" s="1529"/>
      <c r="B66" s="848" t="s">
        <v>94</v>
      </c>
      <c r="C66" s="819">
        <v>50</v>
      </c>
      <c r="D66" s="756"/>
      <c r="E66" s="847"/>
      <c r="F66" s="847" t="s">
        <v>95</v>
      </c>
      <c r="G66" s="885">
        <v>50</v>
      </c>
      <c r="H66" s="1593" t="s">
        <v>61</v>
      </c>
      <c r="I66" s="1594"/>
      <c r="J66" s="849">
        <v>150</v>
      </c>
      <c r="K66" s="1593" t="s">
        <v>96</v>
      </c>
      <c r="L66" s="1594"/>
      <c r="M66" s="849">
        <v>10.5</v>
      </c>
      <c r="N66" s="1593" t="s">
        <v>97</v>
      </c>
      <c r="O66" s="1594"/>
      <c r="P66" s="849">
        <v>17</v>
      </c>
      <c r="Q66" s="1593" t="s">
        <v>62</v>
      </c>
      <c r="R66" s="1594"/>
      <c r="S66" s="849">
        <v>6</v>
      </c>
      <c r="T66" s="1601"/>
      <c r="U66" s="1602"/>
      <c r="V66" s="1603"/>
      <c r="W66" s="1601"/>
      <c r="X66" s="1602"/>
      <c r="Y66" s="1603"/>
      <c r="Z66" s="1601"/>
      <c r="AA66" s="1602"/>
      <c r="AB66" s="1603"/>
      <c r="AC66" s="1601"/>
      <c r="AD66" s="1602"/>
      <c r="AE66" s="1603"/>
      <c r="AF66" s="1601"/>
      <c r="AG66" s="1602"/>
      <c r="AH66" s="1603"/>
      <c r="AI66" s="1601"/>
      <c r="AJ66" s="1602"/>
      <c r="AK66" s="1603"/>
      <c r="AL66" s="1601"/>
      <c r="AM66" s="1602"/>
      <c r="AN66" s="1603"/>
      <c r="AO66" s="1601"/>
      <c r="AP66" s="1602"/>
      <c r="AQ66" s="1603"/>
    </row>
    <row r="67" spans="1:81" s="863" customFormat="1" ht="16.5" customHeight="1" thickBot="1">
      <c r="A67" s="1530"/>
      <c r="B67" s="1595" t="s">
        <v>63</v>
      </c>
      <c r="C67" s="1596"/>
      <c r="D67" s="1596"/>
      <c r="E67" s="1596"/>
      <c r="F67" s="1596"/>
      <c r="G67" s="1597"/>
      <c r="H67" s="860">
        <f>H63+H64+I16+I17</f>
        <v>7.0972461344826314</v>
      </c>
      <c r="I67" s="861" t="s">
        <v>56</v>
      </c>
      <c r="J67" s="862">
        <f>J63+J64+J16+J17</f>
        <v>1.5948466481238366</v>
      </c>
      <c r="K67" s="860">
        <f>K63+K64+L16+L17</f>
        <v>7.0987191648047574</v>
      </c>
      <c r="L67" s="861" t="s">
        <v>56</v>
      </c>
      <c r="M67" s="862">
        <f>M63+M64+M16+M17</f>
        <v>1.46141873425025</v>
      </c>
      <c r="N67" s="860">
        <f>N63+N64+O16+O17</f>
        <v>7.2355139411230107</v>
      </c>
      <c r="O67" s="861" t="s">
        <v>56</v>
      </c>
      <c r="P67" s="862">
        <f>P63+P64+P16+P17</f>
        <v>1.46466525058825</v>
      </c>
      <c r="Q67" s="860">
        <f>Q63+Q64+R16+R17</f>
        <v>7.4173684127537864</v>
      </c>
      <c r="R67" s="861" t="s">
        <v>56</v>
      </c>
      <c r="S67" s="862">
        <f>S63+S64+S16+S17</f>
        <v>1.4790039968625002</v>
      </c>
      <c r="T67" s="860">
        <f>T63+T64+U16+U17</f>
        <v>7.9650102877445592</v>
      </c>
      <c r="U67" s="861" t="s">
        <v>56</v>
      </c>
      <c r="V67" s="862">
        <f>V63+V64+V16+V17</f>
        <v>1.4973088287145002</v>
      </c>
      <c r="W67" s="860">
        <f>W63+W64+X16+X17</f>
        <v>8.2785373418872652</v>
      </c>
      <c r="X67" s="861" t="s">
        <v>56</v>
      </c>
      <c r="Y67" s="862">
        <f>Y63+Y64+Y16+Y17</f>
        <v>1.4975834665882499</v>
      </c>
      <c r="Z67" s="860">
        <f>Z63+Z64+AA16+AA17</f>
        <v>7.9823706803718002</v>
      </c>
      <c r="AA67" s="861" t="s">
        <v>56</v>
      </c>
      <c r="AB67" s="862">
        <f>AB63+AB64+AB16+AB17</f>
        <v>1.4479531149545</v>
      </c>
      <c r="AC67" s="860">
        <f>AC63+AC64+AD16+AD17</f>
        <v>7.9684360641876246</v>
      </c>
      <c r="AD67" s="861" t="s">
        <v>56</v>
      </c>
      <c r="AE67" s="862">
        <f>AE63+AE64+AE16+AE17</f>
        <v>1.2881181023720001</v>
      </c>
      <c r="AF67" s="860">
        <f>AF63+AF64+AG16+AG17</f>
        <v>7.855160188544823</v>
      </c>
      <c r="AG67" s="861" t="s">
        <v>56</v>
      </c>
      <c r="AH67" s="862">
        <f>AH63+AH64+AH16+AH17</f>
        <v>1.27082987329625</v>
      </c>
      <c r="AI67" s="860">
        <f>AI63+AI64+AJ16+AJ17</f>
        <v>7.8013895455663365</v>
      </c>
      <c r="AJ67" s="861" t="s">
        <v>56</v>
      </c>
      <c r="AK67" s="862">
        <f>AK63+AK64+AK16+AK17</f>
        <v>1.27757216711225</v>
      </c>
      <c r="AL67" s="860">
        <f>AL63+AL64+AM16+AM17</f>
        <v>7.7982043945728883</v>
      </c>
      <c r="AM67" s="861" t="s">
        <v>56</v>
      </c>
      <c r="AN67" s="862">
        <f>AN63+AN64+AN16+AN17</f>
        <v>1.2585270773924999</v>
      </c>
      <c r="AO67" s="860">
        <f>AO63+AO64+AP16+AP17</f>
        <v>7.7544840912607018</v>
      </c>
      <c r="AP67" s="861" t="s">
        <v>56</v>
      </c>
      <c r="AQ67" s="862">
        <f>AQ63+AQ64+AQ16+AQ17</f>
        <v>1.28089666111825</v>
      </c>
      <c r="CC67" s="864"/>
    </row>
    <row r="68" spans="1:81" s="710" customFormat="1" ht="16.5" customHeight="1">
      <c r="A68" s="1563" t="s">
        <v>64</v>
      </c>
      <c r="B68" s="1564"/>
      <c r="C68" s="1564"/>
      <c r="D68" s="1564"/>
      <c r="E68" s="1564"/>
      <c r="F68" s="1564"/>
      <c r="G68" s="1604"/>
      <c r="H68" s="865"/>
      <c r="I68" s="866"/>
      <c r="J68" s="846"/>
      <c r="K68" s="865"/>
      <c r="L68" s="866"/>
      <c r="M68" s="846"/>
      <c r="N68" s="865"/>
      <c r="O68" s="866"/>
      <c r="P68" s="846"/>
      <c r="Q68" s="865"/>
      <c r="R68" s="866"/>
      <c r="S68" s="846"/>
      <c r="T68" s="865"/>
      <c r="U68" s="866"/>
      <c r="V68" s="846"/>
      <c r="W68" s="865"/>
      <c r="X68" s="866"/>
      <c r="Y68" s="846"/>
      <c r="Z68" s="865"/>
      <c r="AA68" s="866"/>
      <c r="AB68" s="846"/>
      <c r="AC68" s="865"/>
      <c r="AD68" s="866"/>
      <c r="AE68" s="846"/>
      <c r="AF68" s="865"/>
      <c r="AG68" s="866"/>
      <c r="AH68" s="846"/>
      <c r="AI68" s="865"/>
      <c r="AJ68" s="866"/>
      <c r="AK68" s="846"/>
      <c r="AL68" s="865"/>
      <c r="AM68" s="866"/>
      <c r="AN68" s="846"/>
      <c r="AO68" s="865"/>
      <c r="AP68" s="866"/>
      <c r="AQ68" s="846"/>
    </row>
    <row r="69" spans="1:81" s="710" customFormat="1" ht="16.5" customHeight="1" thickBot="1">
      <c r="A69" s="867" t="s">
        <v>65</v>
      </c>
      <c r="B69" s="868"/>
      <c r="C69" s="869"/>
      <c r="D69" s="868"/>
      <c r="E69" s="756"/>
      <c r="F69" s="868" t="s">
        <v>66</v>
      </c>
      <c r="G69" s="755"/>
      <c r="H69" s="870">
        <f>SUM(H62,H67)</f>
        <v>13.646046414730835</v>
      </c>
      <c r="I69" s="871" t="s">
        <v>56</v>
      </c>
      <c r="J69" s="872">
        <f>SUM(J62,J67)</f>
        <v>3.2123261128598362</v>
      </c>
      <c r="K69" s="870">
        <f>SUM(K62,K67)</f>
        <v>13.551867586172829</v>
      </c>
      <c r="L69" s="871" t="s">
        <v>56</v>
      </c>
      <c r="M69" s="872">
        <f>SUM(M62,M67)</f>
        <v>2.9266719285064999</v>
      </c>
      <c r="N69" s="870">
        <f>SUM(N62,N67)</f>
        <v>13.833744533297693</v>
      </c>
      <c r="O69" s="871" t="s">
        <v>56</v>
      </c>
      <c r="P69" s="872">
        <f>SUM(P62,P67)</f>
        <v>2.9332248464945003</v>
      </c>
      <c r="Q69" s="870">
        <f>SUM(Q62,Q67)</f>
        <v>14.162531926437993</v>
      </c>
      <c r="R69" s="871" t="s">
        <v>56</v>
      </c>
      <c r="S69" s="872">
        <f>SUM(S62,S67)</f>
        <v>2.9564177299065002</v>
      </c>
      <c r="T69" s="870">
        <f>SUM(T62,T67)</f>
        <v>15.254089322753661</v>
      </c>
      <c r="U69" s="871" t="s">
        <v>56</v>
      </c>
      <c r="V69" s="872">
        <f>SUM(V62,V67)</f>
        <v>3.0129267627890002</v>
      </c>
      <c r="W69" s="870">
        <f>SUM(W62,W67)</f>
        <v>16.000654220505076</v>
      </c>
      <c r="X69" s="871" t="s">
        <v>56</v>
      </c>
      <c r="Y69" s="872">
        <f>SUM(Y62,Y67)</f>
        <v>3.0707775830334998</v>
      </c>
      <c r="Z69" s="870">
        <f>SUM(Z62,Z67)</f>
        <v>15.617378951954901</v>
      </c>
      <c r="AA69" s="871" t="s">
        <v>56</v>
      </c>
      <c r="AB69" s="872">
        <f>SUM(AB62,AB67)</f>
        <v>2.9529596738247497</v>
      </c>
      <c r="AC69" s="870">
        <f>SUM(AC62,AC67)</f>
        <v>15.576094967732057</v>
      </c>
      <c r="AD69" s="871" t="s">
        <v>56</v>
      </c>
      <c r="AE69" s="872">
        <f>SUM(AE62,AE67)</f>
        <v>2.6030033414625002</v>
      </c>
      <c r="AF69" s="870">
        <f>SUM(AF62,AF67)</f>
        <v>15.239891611405561</v>
      </c>
      <c r="AG69" s="871" t="s">
        <v>56</v>
      </c>
      <c r="AH69" s="872">
        <f>SUM(AH62,AH67)</f>
        <v>2.5495729520842501</v>
      </c>
      <c r="AI69" s="870">
        <f>SUM(AI62,AI67)</f>
        <v>15.010453518196108</v>
      </c>
      <c r="AJ69" s="871" t="s">
        <v>56</v>
      </c>
      <c r="AK69" s="872">
        <f>SUM(AK62,AK67)</f>
        <v>2.5284875104347502</v>
      </c>
      <c r="AL69" s="870">
        <f>SUM(AL62,AL67)</f>
        <v>14.978763498315079</v>
      </c>
      <c r="AM69" s="871" t="s">
        <v>56</v>
      </c>
      <c r="AN69" s="872">
        <f>SUM(AN62,AN67)</f>
        <v>2.5063055524169999</v>
      </c>
      <c r="AO69" s="870">
        <f>SUM(AO62,AO67)</f>
        <v>14.811926443546115</v>
      </c>
      <c r="AP69" s="871" t="s">
        <v>56</v>
      </c>
      <c r="AQ69" s="872">
        <f>SUM(AQ62,AQ67)</f>
        <v>2.5423421217864997</v>
      </c>
    </row>
    <row r="70" spans="1:81" s="710" customFormat="1" ht="16.5" customHeight="1">
      <c r="A70" s="873" t="s">
        <v>67</v>
      </c>
      <c r="B70" s="863"/>
      <c r="C70" s="863"/>
      <c r="D70" s="863"/>
      <c r="E70" s="863"/>
      <c r="F70" s="863"/>
      <c r="G70" s="863"/>
      <c r="H70" s="863"/>
      <c r="I70" s="874">
        <f>J69/H69</f>
        <v>0.23540342859981386</v>
      </c>
      <c r="J70" s="863"/>
      <c r="K70" s="863"/>
      <c r="L70" s="874">
        <f>M69/K69</f>
        <v>0.21596078251920248</v>
      </c>
      <c r="M70" s="863"/>
      <c r="N70" s="863"/>
      <c r="O70" s="874">
        <f>P69/N69</f>
        <v>0.21203404757361649</v>
      </c>
      <c r="P70" s="863"/>
      <c r="Q70" s="863"/>
      <c r="R70" s="874">
        <f>S69/Q69</f>
        <v>0.20874923673694176</v>
      </c>
      <c r="S70" s="863"/>
      <c r="T70" s="863"/>
      <c r="U70" s="874">
        <f>V69/T69</f>
        <v>0.19751600367875047</v>
      </c>
      <c r="V70" s="863"/>
      <c r="W70" s="863"/>
      <c r="X70" s="874">
        <f>Y69/W69</f>
        <v>0.19191575173834158</v>
      </c>
      <c r="Y70" s="863"/>
      <c r="Z70" s="863"/>
      <c r="AA70" s="874">
        <f>AB69/Z69</f>
        <v>0.18908164314314174</v>
      </c>
      <c r="AB70" s="863"/>
      <c r="AC70" s="863"/>
      <c r="AD70" s="874">
        <f>AE69/AC69</f>
        <v>0.16711527162969705</v>
      </c>
      <c r="AE70" s="863"/>
      <c r="AF70" s="863"/>
      <c r="AG70" s="874">
        <f>AH69/AF69</f>
        <v>0.16729600295688096</v>
      </c>
      <c r="AH70" s="863"/>
      <c r="AI70" s="863"/>
      <c r="AJ70" s="874">
        <f>AK69/AI69</f>
        <v>0.16844844210533974</v>
      </c>
      <c r="AK70" s="863"/>
      <c r="AL70" s="863"/>
      <c r="AM70" s="874">
        <f>AN69/AL69</f>
        <v>0.16732392848708291</v>
      </c>
      <c r="AN70" s="863"/>
      <c r="AO70" s="863"/>
      <c r="AP70" s="874">
        <f>AQ69/AO69</f>
        <v>0.17164155732722089</v>
      </c>
      <c r="AQ70" s="863"/>
    </row>
    <row r="71" spans="1:81" s="875" customFormat="1" ht="16.5" customHeight="1">
      <c r="A71" s="873" t="s">
        <v>195</v>
      </c>
      <c r="B71" s="873"/>
      <c r="C71" s="873"/>
      <c r="D71" s="873"/>
      <c r="E71" s="873"/>
      <c r="F71" s="873"/>
      <c r="T71" s="876"/>
      <c r="U71" s="877"/>
    </row>
    <row r="72" spans="1:81" s="875" customFormat="1" ht="16.5" customHeight="1" thickBot="1">
      <c r="A72" s="873"/>
      <c r="B72" s="873"/>
      <c r="C72" s="873"/>
      <c r="D72" s="873"/>
      <c r="E72" s="873"/>
      <c r="F72" s="873"/>
      <c r="T72" s="876"/>
      <c r="U72" s="877"/>
    </row>
    <row r="73" spans="1:81" s="578" customFormat="1" ht="17.399999999999999" thickBot="1">
      <c r="A73" s="1504" t="s">
        <v>5</v>
      </c>
      <c r="B73" s="1505"/>
      <c r="C73" s="1505"/>
      <c r="D73" s="1505"/>
      <c r="E73" s="1505"/>
      <c r="F73" s="1505"/>
      <c r="G73" s="1506"/>
      <c r="H73" s="1507" t="s">
        <v>196</v>
      </c>
      <c r="I73" s="1508"/>
      <c r="J73" s="1509"/>
      <c r="K73" s="1507" t="s">
        <v>197</v>
      </c>
      <c r="L73" s="1508"/>
      <c r="M73" s="1509"/>
      <c r="N73" s="1507" t="s">
        <v>198</v>
      </c>
      <c r="O73" s="1508"/>
      <c r="P73" s="1509"/>
      <c r="Q73" s="1507" t="s">
        <v>199</v>
      </c>
      <c r="R73" s="1508"/>
      <c r="S73" s="1509"/>
      <c r="T73" s="1507" t="s">
        <v>200</v>
      </c>
      <c r="U73" s="1508"/>
      <c r="V73" s="1509"/>
      <c r="W73" s="1507" t="s">
        <v>201</v>
      </c>
      <c r="X73" s="1508"/>
      <c r="Y73" s="1509"/>
      <c r="Z73" s="1507" t="s">
        <v>202</v>
      </c>
      <c r="AA73" s="1508"/>
      <c r="AB73" s="1509"/>
      <c r="AC73" s="1507" t="s">
        <v>203</v>
      </c>
      <c r="AD73" s="1508"/>
      <c r="AE73" s="1509"/>
      <c r="AF73" s="1507" t="s">
        <v>204</v>
      </c>
      <c r="AG73" s="1508"/>
      <c r="AH73" s="1509"/>
      <c r="AI73" s="1507" t="s">
        <v>205</v>
      </c>
      <c r="AJ73" s="1508"/>
      <c r="AK73" s="1509"/>
      <c r="AL73" s="1507" t="s">
        <v>206</v>
      </c>
      <c r="AM73" s="1508"/>
      <c r="AN73" s="1509"/>
      <c r="AO73" s="1507" t="s">
        <v>207</v>
      </c>
      <c r="AP73" s="1508"/>
      <c r="AQ73" s="1509"/>
      <c r="AS73" s="581"/>
      <c r="AV73" s="581"/>
      <c r="AY73" s="581"/>
      <c r="BB73" s="581"/>
      <c r="BE73" s="581"/>
      <c r="BH73" s="581"/>
      <c r="BK73" s="581"/>
      <c r="BN73" s="581"/>
      <c r="BQ73" s="581"/>
      <c r="BT73" s="581"/>
      <c r="BW73" s="581"/>
      <c r="BZ73" s="581"/>
    </row>
    <row r="74" spans="1:81" s="578" customFormat="1" ht="16.5" customHeight="1">
      <c r="A74" s="1510" t="s">
        <v>182</v>
      </c>
      <c r="B74" s="1511"/>
      <c r="C74" s="1514" t="s">
        <v>183</v>
      </c>
      <c r="D74" s="1516"/>
      <c r="E74" s="1517"/>
      <c r="F74" s="1517"/>
      <c r="G74" s="1518"/>
      <c r="H74" s="721" t="s">
        <v>9</v>
      </c>
      <c r="I74" s="722" t="s">
        <v>10</v>
      </c>
      <c r="J74" s="723" t="s">
        <v>11</v>
      </c>
      <c r="K74" s="721" t="s">
        <v>9</v>
      </c>
      <c r="L74" s="722" t="s">
        <v>10</v>
      </c>
      <c r="M74" s="723" t="s">
        <v>11</v>
      </c>
      <c r="N74" s="721" t="s">
        <v>9</v>
      </c>
      <c r="O74" s="722" t="s">
        <v>10</v>
      </c>
      <c r="P74" s="723" t="s">
        <v>11</v>
      </c>
      <c r="Q74" s="721" t="s">
        <v>9</v>
      </c>
      <c r="R74" s="722" t="s">
        <v>10</v>
      </c>
      <c r="S74" s="723" t="s">
        <v>11</v>
      </c>
      <c r="T74" s="721" t="s">
        <v>9</v>
      </c>
      <c r="U74" s="722" t="s">
        <v>10</v>
      </c>
      <c r="V74" s="723" t="s">
        <v>11</v>
      </c>
      <c r="W74" s="721" t="s">
        <v>9</v>
      </c>
      <c r="X74" s="722" t="s">
        <v>10</v>
      </c>
      <c r="Y74" s="723" t="s">
        <v>11</v>
      </c>
      <c r="Z74" s="721" t="s">
        <v>9</v>
      </c>
      <c r="AA74" s="722" t="s">
        <v>10</v>
      </c>
      <c r="AB74" s="723" t="s">
        <v>11</v>
      </c>
      <c r="AC74" s="721" t="s">
        <v>9</v>
      </c>
      <c r="AD74" s="722" t="s">
        <v>10</v>
      </c>
      <c r="AE74" s="723" t="s">
        <v>11</v>
      </c>
      <c r="AF74" s="721" t="s">
        <v>9</v>
      </c>
      <c r="AG74" s="722" t="s">
        <v>10</v>
      </c>
      <c r="AH74" s="723" t="s">
        <v>11</v>
      </c>
      <c r="AI74" s="721" t="s">
        <v>9</v>
      </c>
      <c r="AJ74" s="722" t="s">
        <v>10</v>
      </c>
      <c r="AK74" s="723" t="s">
        <v>11</v>
      </c>
      <c r="AL74" s="721" t="s">
        <v>9</v>
      </c>
      <c r="AM74" s="722" t="s">
        <v>10</v>
      </c>
      <c r="AN74" s="723" t="s">
        <v>11</v>
      </c>
      <c r="AO74" s="721" t="s">
        <v>9</v>
      </c>
      <c r="AP74" s="722" t="s">
        <v>10</v>
      </c>
      <c r="AQ74" s="723" t="s">
        <v>11</v>
      </c>
    </row>
    <row r="75" spans="1:81" s="578" customFormat="1" ht="17.399999999999999" thickBot="1">
      <c r="A75" s="1512"/>
      <c r="B75" s="1513"/>
      <c r="C75" s="1515"/>
      <c r="D75" s="1519"/>
      <c r="E75" s="1520"/>
      <c r="F75" s="1520"/>
      <c r="G75" s="1521"/>
      <c r="H75" s="727" t="s">
        <v>14</v>
      </c>
      <c r="I75" s="728" t="s">
        <v>15</v>
      </c>
      <c r="J75" s="729" t="s">
        <v>70</v>
      </c>
      <c r="K75" s="727" t="s">
        <v>14</v>
      </c>
      <c r="L75" s="728" t="s">
        <v>15</v>
      </c>
      <c r="M75" s="729" t="s">
        <v>70</v>
      </c>
      <c r="N75" s="727" t="s">
        <v>14</v>
      </c>
      <c r="O75" s="728" t="s">
        <v>15</v>
      </c>
      <c r="P75" s="729" t="s">
        <v>70</v>
      </c>
      <c r="Q75" s="727" t="s">
        <v>14</v>
      </c>
      <c r="R75" s="728" t="s">
        <v>15</v>
      </c>
      <c r="S75" s="729" t="s">
        <v>70</v>
      </c>
      <c r="T75" s="727" t="s">
        <v>14</v>
      </c>
      <c r="U75" s="728" t="s">
        <v>15</v>
      </c>
      <c r="V75" s="729" t="s">
        <v>70</v>
      </c>
      <c r="W75" s="727" t="s">
        <v>14</v>
      </c>
      <c r="X75" s="728" t="s">
        <v>15</v>
      </c>
      <c r="Y75" s="729" t="s">
        <v>70</v>
      </c>
      <c r="Z75" s="727" t="s">
        <v>14</v>
      </c>
      <c r="AA75" s="728" t="s">
        <v>15</v>
      </c>
      <c r="AB75" s="729" t="s">
        <v>70</v>
      </c>
      <c r="AC75" s="727" t="s">
        <v>14</v>
      </c>
      <c r="AD75" s="728" t="s">
        <v>15</v>
      </c>
      <c r="AE75" s="729" t="s">
        <v>70</v>
      </c>
      <c r="AF75" s="727" t="s">
        <v>14</v>
      </c>
      <c r="AG75" s="728" t="s">
        <v>15</v>
      </c>
      <c r="AH75" s="729" t="s">
        <v>70</v>
      </c>
      <c r="AI75" s="727" t="s">
        <v>14</v>
      </c>
      <c r="AJ75" s="728" t="s">
        <v>15</v>
      </c>
      <c r="AK75" s="729" t="s">
        <v>70</v>
      </c>
      <c r="AL75" s="727" t="s">
        <v>14</v>
      </c>
      <c r="AM75" s="728" t="s">
        <v>15</v>
      </c>
      <c r="AN75" s="729" t="s">
        <v>70</v>
      </c>
      <c r="AO75" s="727" t="s">
        <v>14</v>
      </c>
      <c r="AP75" s="728" t="s">
        <v>15</v>
      </c>
      <c r="AQ75" s="729" t="s">
        <v>70</v>
      </c>
      <c r="BN75" s="878"/>
      <c r="BO75" s="878"/>
      <c r="BP75" s="879">
        <v>0</v>
      </c>
      <c r="BQ75" s="879"/>
      <c r="BR75" s="879"/>
      <c r="BS75" s="879"/>
      <c r="BT75" s="879"/>
      <c r="BU75" s="879"/>
      <c r="BV75" s="879"/>
      <c r="BW75" s="879"/>
      <c r="BX75" s="879"/>
      <c r="BY75" s="879"/>
      <c r="BZ75" s="879"/>
    </row>
    <row r="76" spans="1:81" ht="16.8">
      <c r="A76" s="1522" t="s">
        <v>20</v>
      </c>
      <c r="B76" s="1523"/>
      <c r="C76" s="1528">
        <v>16</v>
      </c>
      <c r="D76" s="1531" t="s">
        <v>18</v>
      </c>
      <c r="E76" s="1532"/>
      <c r="F76" s="1535" t="s">
        <v>216</v>
      </c>
      <c r="G76" s="1629"/>
      <c r="H76" s="891">
        <f>SQRT(I76^2+J76^2)*1000/(1.73*H80)</f>
        <v>0</v>
      </c>
      <c r="I76" s="890">
        <v>0</v>
      </c>
      <c r="J76" s="889">
        <v>0</v>
      </c>
      <c r="K76" s="891">
        <f>SQRT(L76^2+M76^2)*1000/(1.73*K80)</f>
        <v>0</v>
      </c>
      <c r="L76" s="890">
        <v>0</v>
      </c>
      <c r="M76" s="889">
        <v>0</v>
      </c>
      <c r="N76" s="891">
        <f>SQRT(O76^2+P76^2)*1000/(1.73*N80)</f>
        <v>0</v>
      </c>
      <c r="O76" s="890">
        <v>0</v>
      </c>
      <c r="P76" s="889">
        <v>0</v>
      </c>
      <c r="Q76" s="891">
        <f>SQRT(R76^2+S76^2)*1000/(1.73*Q80)</f>
        <v>0</v>
      </c>
      <c r="R76" s="890">
        <v>0</v>
      </c>
      <c r="S76" s="889">
        <v>0</v>
      </c>
      <c r="T76" s="891">
        <f>SQRT(U76^2+V76^2)*1000/(1.73*T80)</f>
        <v>0</v>
      </c>
      <c r="U76" s="890">
        <v>0</v>
      </c>
      <c r="V76" s="889">
        <v>0</v>
      </c>
      <c r="W76" s="891">
        <f>SQRT(X76^2+Y76^2)*1000/(1.73*W80)</f>
        <v>0</v>
      </c>
      <c r="X76" s="890">
        <v>0</v>
      </c>
      <c r="Y76" s="889">
        <v>0</v>
      </c>
      <c r="Z76" s="891">
        <f>SQRT(AA76^2+AB76^2)*1000/(1.73*Z80)</f>
        <v>0</v>
      </c>
      <c r="AA76" s="890">
        <v>0</v>
      </c>
      <c r="AB76" s="889">
        <v>0</v>
      </c>
      <c r="AC76" s="891">
        <f>SQRT(AD76^2+AE76^2)*1000/(1.73*AC80)</f>
        <v>0</v>
      </c>
      <c r="AD76" s="890">
        <v>0</v>
      </c>
      <c r="AE76" s="889">
        <v>0</v>
      </c>
      <c r="AF76" s="891">
        <f>SQRT(AG76^2+AH76^2)*1000/(1.73*AF80)</f>
        <v>0</v>
      </c>
      <c r="AG76" s="890">
        <v>0</v>
      </c>
      <c r="AH76" s="889">
        <v>0</v>
      </c>
      <c r="AI76" s="891">
        <f>SQRT(AJ76^2+AK76^2)*1000/(1.73*AI80)</f>
        <v>0</v>
      </c>
      <c r="AJ76" s="890">
        <v>0</v>
      </c>
      <c r="AK76" s="889">
        <v>0</v>
      </c>
      <c r="AL76" s="891">
        <f>SQRT(AM76^2+AN76^2)*1000/(1.73*AL80)</f>
        <v>0</v>
      </c>
      <c r="AM76" s="890">
        <v>0</v>
      </c>
      <c r="AN76" s="889">
        <v>0</v>
      </c>
      <c r="AO76" s="891">
        <f>SQRT(AP76^2+AQ76^2)*1000/(1.73*AO80)</f>
        <v>0</v>
      </c>
      <c r="AP76" s="890">
        <v>0</v>
      </c>
      <c r="AQ76" s="889">
        <v>0</v>
      </c>
      <c r="AR76" s="944"/>
      <c r="BN76" s="878"/>
      <c r="BO76" s="878"/>
    </row>
    <row r="77" spans="1:81" ht="16.8">
      <c r="A77" s="1634"/>
      <c r="B77" s="1525"/>
      <c r="C77" s="1529"/>
      <c r="D77" s="1635"/>
      <c r="E77" s="1636"/>
      <c r="F77" s="1637" t="s">
        <v>184</v>
      </c>
      <c r="G77" s="1638"/>
      <c r="H77" s="948">
        <f>SQRT(I77^2+J77^2)*1000/(1.73*H81)</f>
        <v>9.4023099472200009</v>
      </c>
      <c r="I77" s="947">
        <f>I101</f>
        <v>0.57918000000000003</v>
      </c>
      <c r="J77" s="946">
        <f>J101</f>
        <v>7.4479999999999991E-2</v>
      </c>
      <c r="K77" s="948">
        <f>SQRT(L77^2+M77^2)*1000/(1.73*K81)</f>
        <v>10.113180148492141</v>
      </c>
      <c r="L77" s="947">
        <f>L101</f>
        <v>0.62426000000000004</v>
      </c>
      <c r="M77" s="946">
        <f>M101</f>
        <v>8.3720000000000003E-2</v>
      </c>
      <c r="N77" s="948">
        <f>SQRT(O77^2+P77^2)*1000/(1.73*N81)</f>
        <v>10.978101703557856</v>
      </c>
      <c r="O77" s="947">
        <f>O101</f>
        <v>0.67018000000000011</v>
      </c>
      <c r="P77" s="946">
        <f>P101</f>
        <v>0.11466</v>
      </c>
      <c r="Q77" s="948">
        <f>SQRT(R77^2+S77^2)*1000/(1.73*Q81)</f>
        <v>11.724438958940404</v>
      </c>
      <c r="R77" s="947">
        <f>R101</f>
        <v>0.71260000000000001</v>
      </c>
      <c r="S77" s="946">
        <f>S101</f>
        <v>0.13957999999999998</v>
      </c>
      <c r="T77" s="948">
        <f>SQRT(U77^2+V77^2)*1000/(1.73*T81)</f>
        <v>11.207884847917141</v>
      </c>
      <c r="U77" s="947">
        <f>U101</f>
        <v>0.68068000000000006</v>
      </c>
      <c r="V77" s="946">
        <f>V101</f>
        <v>0.13607999999999998</v>
      </c>
      <c r="W77" s="948">
        <f>SQRT(X77^2+Y77^2)*1000/(1.73*W81)</f>
        <v>11.974177422814778</v>
      </c>
      <c r="X77" s="947">
        <f>X101</f>
        <v>0.72926000000000002</v>
      </c>
      <c r="Y77" s="946">
        <f>Y101</f>
        <v>0.14574000000000001</v>
      </c>
      <c r="Z77" s="948">
        <f>SQRT(AA77^2+AB77^2)*1000/(1.73*Z81)</f>
        <v>11.729708492558181</v>
      </c>
      <c r="AA77" s="947">
        <f>AA101</f>
        <v>0.71428000000000003</v>
      </c>
      <c r="AB77" s="946">
        <f>AB101</f>
        <v>0.14321999999999999</v>
      </c>
      <c r="AC77" s="948">
        <f>SQRT(AD77^2+AE77^2)*1000/(1.73*AC81)</f>
        <v>11.551151869275728</v>
      </c>
      <c r="AD77" s="947">
        <f>AD101</f>
        <v>0.70307999999999993</v>
      </c>
      <c r="AE77" s="946">
        <f>AE101</f>
        <v>0.14266000000000004</v>
      </c>
      <c r="AF77" s="948">
        <f>SQRT(AG77^2+AH77^2)*1000/(1.73*AF81)</f>
        <v>10.496458969616269</v>
      </c>
      <c r="AG77" s="947">
        <f>AG101</f>
        <v>0.63854</v>
      </c>
      <c r="AH77" s="946">
        <f>AH101</f>
        <v>0.13131999999999999</v>
      </c>
      <c r="AI77" s="948">
        <f>SQRT(AJ77^2+AK77^2)*1000/(1.73*AI81)</f>
        <v>10.937193773559411</v>
      </c>
      <c r="AJ77" s="947">
        <f>AJ101</f>
        <v>0.66849999999999998</v>
      </c>
      <c r="AK77" s="946">
        <f>AK101</f>
        <v>0.13075999999999999</v>
      </c>
      <c r="AL77" s="948">
        <f>SQRT(AM77^2+AN77^2)*1000/(1.73*AL81)</f>
        <v>11.40211464385033</v>
      </c>
      <c r="AM77" s="947">
        <f>AM101</f>
        <v>0.69201999999999997</v>
      </c>
      <c r="AN77" s="946">
        <f>AN101</f>
        <v>0.14069999999999999</v>
      </c>
      <c r="AO77" s="948">
        <f>SQRT(AP77^2+AQ77^2)*1000/(1.73*AO81)</f>
        <v>11.62990560065075</v>
      </c>
      <c r="AP77" s="947">
        <f>AP101</f>
        <v>0.70686000000000004</v>
      </c>
      <c r="AQ77" s="946">
        <f>AQ101</f>
        <v>0.14854000000000003</v>
      </c>
      <c r="AR77" s="944"/>
      <c r="BN77" s="878"/>
      <c r="BO77" s="878"/>
    </row>
    <row r="78" spans="1:81" ht="17.399999999999999" thickBot="1">
      <c r="A78" s="1524"/>
      <c r="B78" s="1525"/>
      <c r="C78" s="1529"/>
      <c r="D78" s="1533"/>
      <c r="E78" s="1534"/>
      <c r="F78" s="1537" t="s">
        <v>112</v>
      </c>
      <c r="G78" s="1630"/>
      <c r="H78" s="734">
        <f>SQRT(I78^2+J78^2)*1000/(1.73*H82)</f>
        <v>348.3462517973087</v>
      </c>
      <c r="I78" s="735">
        <f>I122+I120</f>
        <v>6.1890178399999991</v>
      </c>
      <c r="J78" s="736">
        <f>J122+J120</f>
        <v>0.98839999999999995</v>
      </c>
      <c r="K78" s="734">
        <f>SQRT(L78^2+M78^2)*1000/(1.73*K82)</f>
        <v>357.92697145372415</v>
      </c>
      <c r="L78" s="735">
        <f>L122+L120</f>
        <v>6.4193180100000005</v>
      </c>
      <c r="M78" s="736">
        <f>M122+M120</f>
        <v>1.032</v>
      </c>
      <c r="N78" s="734">
        <f>SQRT(O78^2+P78^2)*1000/(1.73*N82)</f>
        <v>381.469379234879</v>
      </c>
      <c r="O78" s="735">
        <f>O122+O120</f>
        <v>6.7451182099999993</v>
      </c>
      <c r="P78" s="736">
        <f>P122+P120</f>
        <v>1.2686999999999999</v>
      </c>
      <c r="Q78" s="734">
        <f>SQRT(R78^2+S78^2)*1000/(1.73*Q82)</f>
        <v>392.13995549120568</v>
      </c>
      <c r="R78" s="735">
        <f>R122+R120</f>
        <v>6.9399183600000001</v>
      </c>
      <c r="S78" s="736">
        <f>S122+S120</f>
        <v>1.2711999999999999</v>
      </c>
      <c r="T78" s="734">
        <f>SQRT(U78^2+V78^2)*1000/(1.73*T82)</f>
        <v>396.38522146190809</v>
      </c>
      <c r="U78" s="735">
        <f>U122+U120</f>
        <v>7.0234185100000008</v>
      </c>
      <c r="V78" s="736">
        <f>V122+V120</f>
        <v>1.2383999999999999</v>
      </c>
      <c r="W78" s="734">
        <f>SQRT(X78^2+Y78^2)*1000/(1.73*W82)</f>
        <v>388.57185214294805</v>
      </c>
      <c r="X78" s="735">
        <f>X122+X120</f>
        <v>6.88841868</v>
      </c>
      <c r="Y78" s="736">
        <f>Y122+Y120</f>
        <v>1.1943000000000001</v>
      </c>
      <c r="Z78" s="734">
        <f>SQRT(AA78^2+AB78^2)*1000/(1.73*Z82)</f>
        <v>384.3908926973541</v>
      </c>
      <c r="AA78" s="735">
        <f>AA122+AA120</f>
        <v>6.8137188599999998</v>
      </c>
      <c r="AB78" s="736">
        <f>AB122+AB120</f>
        <v>1.1848000000000001</v>
      </c>
      <c r="AC78" s="734">
        <f>SQRT(AD78^2+AE78^2)*1000/(1.73*AC82)</f>
        <v>383.35480100677285</v>
      </c>
      <c r="AD78" s="735">
        <f>AD122+AD120</f>
        <v>6.7957190299999999</v>
      </c>
      <c r="AE78" s="736">
        <f>AE122+AE120</f>
        <v>1.1795</v>
      </c>
      <c r="AF78" s="734">
        <f>SQRT(AG78^2+AH78^2)*1000/(1.73*AF82)</f>
        <v>370.27021279604867</v>
      </c>
      <c r="AG78" s="735">
        <f>AG122+AG120</f>
        <v>6.5537192000000006</v>
      </c>
      <c r="AH78" s="736">
        <f>AH122+AH120</f>
        <v>1.1957</v>
      </c>
      <c r="AI78" s="734">
        <f>SQRT(AJ78^2+AK78^2)*1000/(1.73*AI82)</f>
        <v>355.23959650009044</v>
      </c>
      <c r="AJ78" s="735">
        <f>AJ122+AJ120</f>
        <v>6.3508193799999999</v>
      </c>
      <c r="AK78" s="736">
        <f>AK122+AK120</f>
        <v>1.1434</v>
      </c>
      <c r="AL78" s="734">
        <f>SQRT(AM78^2+AN78^2)*1000/(1.73*AL82)</f>
        <v>359.36680529946483</v>
      </c>
      <c r="AM78" s="735">
        <f>AM122+AM120</f>
        <v>6.3622195499999998</v>
      </c>
      <c r="AN78" s="736">
        <f>AN122+AN120</f>
        <v>1.1522999999999999</v>
      </c>
      <c r="AO78" s="734">
        <f>SQRT(AP78^2+AQ78^2)*1000/(1.73*AO82)</f>
        <v>343.43895649014166</v>
      </c>
      <c r="AP78" s="735">
        <f>AP122+AP120</f>
        <v>6.1341196999999985</v>
      </c>
      <c r="AQ78" s="736">
        <f>AQ122+AQ120</f>
        <v>1.1368</v>
      </c>
      <c r="AR78" s="944"/>
      <c r="BN78" s="878"/>
      <c r="BO78" s="878"/>
      <c r="BP78" s="879">
        <v>0</v>
      </c>
    </row>
    <row r="79" spans="1:81" ht="17.399999999999999" thickBot="1">
      <c r="A79" s="1524"/>
      <c r="B79" s="1525"/>
      <c r="C79" s="1529"/>
      <c r="D79" s="1539" t="s">
        <v>21</v>
      </c>
      <c r="E79" s="1540"/>
      <c r="F79" s="1639"/>
      <c r="G79" s="1640"/>
      <c r="H79" s="1631">
        <v>6</v>
      </c>
      <c r="I79" s="1632"/>
      <c r="J79" s="1633"/>
      <c r="K79" s="1631">
        <v>6</v>
      </c>
      <c r="L79" s="1632"/>
      <c r="M79" s="1633"/>
      <c r="N79" s="1631">
        <v>6</v>
      </c>
      <c r="O79" s="1632"/>
      <c r="P79" s="1633"/>
      <c r="Q79" s="1631">
        <v>6</v>
      </c>
      <c r="R79" s="1632"/>
      <c r="S79" s="1633"/>
      <c r="T79" s="1631">
        <v>6</v>
      </c>
      <c r="U79" s="1632"/>
      <c r="V79" s="1633"/>
      <c r="W79" s="1631">
        <v>6</v>
      </c>
      <c r="X79" s="1632"/>
      <c r="Y79" s="1633"/>
      <c r="Z79" s="1631">
        <v>6</v>
      </c>
      <c r="AA79" s="1632"/>
      <c r="AB79" s="1633"/>
      <c r="AC79" s="1631">
        <v>6</v>
      </c>
      <c r="AD79" s="1632"/>
      <c r="AE79" s="1633"/>
      <c r="AF79" s="1631">
        <v>6</v>
      </c>
      <c r="AG79" s="1632"/>
      <c r="AH79" s="1633"/>
      <c r="AI79" s="1631">
        <v>6</v>
      </c>
      <c r="AJ79" s="1632"/>
      <c r="AK79" s="1633"/>
      <c r="AL79" s="1631">
        <v>6</v>
      </c>
      <c r="AM79" s="1632"/>
      <c r="AN79" s="1633"/>
      <c r="AO79" s="1631">
        <v>6</v>
      </c>
      <c r="AP79" s="1632"/>
      <c r="AQ79" s="1633"/>
      <c r="BN79" s="878"/>
      <c r="BO79" s="878"/>
      <c r="BP79" s="879">
        <v>0</v>
      </c>
    </row>
    <row r="80" spans="1:81" ht="16.8">
      <c r="A80" s="1524"/>
      <c r="B80" s="1525"/>
      <c r="C80" s="1529"/>
      <c r="D80" s="1554" t="s">
        <v>22</v>
      </c>
      <c r="E80" s="1571"/>
      <c r="F80" s="1582" t="s">
        <v>216</v>
      </c>
      <c r="G80" s="1642"/>
      <c r="H80" s="1555">
        <v>117</v>
      </c>
      <c r="I80" s="1556"/>
      <c r="J80" s="1557"/>
      <c r="K80" s="1555">
        <v>117</v>
      </c>
      <c r="L80" s="1556"/>
      <c r="M80" s="1557"/>
      <c r="N80" s="1555">
        <v>117</v>
      </c>
      <c r="O80" s="1556"/>
      <c r="P80" s="1557"/>
      <c r="Q80" s="1555">
        <v>117</v>
      </c>
      <c r="R80" s="1556"/>
      <c r="S80" s="1557"/>
      <c r="T80" s="1555">
        <v>117</v>
      </c>
      <c r="U80" s="1556"/>
      <c r="V80" s="1557"/>
      <c r="W80" s="1555">
        <v>117</v>
      </c>
      <c r="X80" s="1556"/>
      <c r="Y80" s="1557"/>
      <c r="Z80" s="1555">
        <v>117</v>
      </c>
      <c r="AA80" s="1556"/>
      <c r="AB80" s="1557"/>
      <c r="AC80" s="1555">
        <v>118</v>
      </c>
      <c r="AD80" s="1556"/>
      <c r="AE80" s="1557"/>
      <c r="AF80" s="1555">
        <v>117</v>
      </c>
      <c r="AG80" s="1556"/>
      <c r="AH80" s="1557"/>
      <c r="AI80" s="1555">
        <v>118</v>
      </c>
      <c r="AJ80" s="1556"/>
      <c r="AK80" s="1557"/>
      <c r="AL80" s="1555">
        <v>117</v>
      </c>
      <c r="AM80" s="1556"/>
      <c r="AN80" s="1557"/>
      <c r="AO80" s="1555">
        <v>118</v>
      </c>
      <c r="AP80" s="1556"/>
      <c r="AQ80" s="1557"/>
      <c r="BN80" s="878"/>
      <c r="BO80" s="878"/>
      <c r="BP80" s="879">
        <v>0</v>
      </c>
    </row>
    <row r="81" spans="1:68" ht="16.8">
      <c r="A81" s="1524"/>
      <c r="B81" s="1525"/>
      <c r="C81" s="1529"/>
      <c r="D81" s="1524"/>
      <c r="E81" s="1641"/>
      <c r="F81" s="1643" t="s">
        <v>184</v>
      </c>
      <c r="G81" s="1644"/>
      <c r="H81" s="1645">
        <v>35.9</v>
      </c>
      <c r="I81" s="1646"/>
      <c r="J81" s="1647"/>
      <c r="K81" s="1645">
        <v>36</v>
      </c>
      <c r="L81" s="1646"/>
      <c r="M81" s="1647"/>
      <c r="N81" s="1645">
        <v>35.799999999999997</v>
      </c>
      <c r="O81" s="1646"/>
      <c r="P81" s="1647"/>
      <c r="Q81" s="1645">
        <v>35.799999999999997</v>
      </c>
      <c r="R81" s="1646"/>
      <c r="S81" s="1647"/>
      <c r="T81" s="1645">
        <v>35.799999999999997</v>
      </c>
      <c r="U81" s="1646"/>
      <c r="V81" s="1647"/>
      <c r="W81" s="1645">
        <v>35.9</v>
      </c>
      <c r="X81" s="1646"/>
      <c r="Y81" s="1647"/>
      <c r="Z81" s="1645">
        <v>35.9</v>
      </c>
      <c r="AA81" s="1646"/>
      <c r="AB81" s="1647"/>
      <c r="AC81" s="1645">
        <v>35.9</v>
      </c>
      <c r="AD81" s="1646"/>
      <c r="AE81" s="1647"/>
      <c r="AF81" s="1645">
        <v>35.9</v>
      </c>
      <c r="AG81" s="1646"/>
      <c r="AH81" s="1647"/>
      <c r="AI81" s="1645">
        <v>36</v>
      </c>
      <c r="AJ81" s="1646"/>
      <c r="AK81" s="1647"/>
      <c r="AL81" s="1645">
        <v>35.799999999999997</v>
      </c>
      <c r="AM81" s="1646"/>
      <c r="AN81" s="1647"/>
      <c r="AO81" s="1645">
        <v>35.9</v>
      </c>
      <c r="AP81" s="1646"/>
      <c r="AQ81" s="1647"/>
      <c r="AX81" s="878"/>
      <c r="AY81" s="878"/>
      <c r="AZ81" s="879">
        <v>0</v>
      </c>
      <c r="BB81" s="878"/>
      <c r="BC81" s="878"/>
      <c r="BN81" s="878"/>
      <c r="BO81" s="878"/>
      <c r="BP81" s="879">
        <v>0</v>
      </c>
    </row>
    <row r="82" spans="1:68" ht="17.399999999999999" thickBot="1">
      <c r="A82" s="1524"/>
      <c r="B82" s="1525"/>
      <c r="C82" s="1529"/>
      <c r="D82" s="1526"/>
      <c r="E82" s="1572"/>
      <c r="F82" s="1648" t="s">
        <v>112</v>
      </c>
      <c r="G82" s="1649"/>
      <c r="H82" s="1558">
        <v>10.4</v>
      </c>
      <c r="I82" s="1559"/>
      <c r="J82" s="1560"/>
      <c r="K82" s="1558">
        <v>10.5</v>
      </c>
      <c r="L82" s="1559"/>
      <c r="M82" s="1560"/>
      <c r="N82" s="1558">
        <v>10.4</v>
      </c>
      <c r="O82" s="1559"/>
      <c r="P82" s="1560"/>
      <c r="Q82" s="1558">
        <v>10.4</v>
      </c>
      <c r="R82" s="1559"/>
      <c r="S82" s="1560"/>
      <c r="T82" s="1558">
        <v>10.4</v>
      </c>
      <c r="U82" s="1559"/>
      <c r="V82" s="1560"/>
      <c r="W82" s="1558">
        <v>10.4</v>
      </c>
      <c r="X82" s="1559"/>
      <c r="Y82" s="1560"/>
      <c r="Z82" s="1558">
        <v>10.4</v>
      </c>
      <c r="AA82" s="1559"/>
      <c r="AB82" s="1560"/>
      <c r="AC82" s="1558">
        <v>10.4</v>
      </c>
      <c r="AD82" s="1559"/>
      <c r="AE82" s="1560"/>
      <c r="AF82" s="1558">
        <v>10.4</v>
      </c>
      <c r="AG82" s="1559"/>
      <c r="AH82" s="1560"/>
      <c r="AI82" s="1558">
        <v>10.5</v>
      </c>
      <c r="AJ82" s="1559"/>
      <c r="AK82" s="1560"/>
      <c r="AL82" s="1558">
        <v>10.4</v>
      </c>
      <c r="AM82" s="1559"/>
      <c r="AN82" s="1560"/>
      <c r="AO82" s="1558">
        <v>10.5</v>
      </c>
      <c r="AP82" s="1559"/>
      <c r="AQ82" s="1560"/>
      <c r="AX82" s="878"/>
      <c r="AY82" s="878"/>
      <c r="AZ82" s="879">
        <v>0</v>
      </c>
      <c r="BB82" s="878"/>
      <c r="BC82" s="878"/>
      <c r="BN82" s="878"/>
      <c r="BO82" s="878"/>
      <c r="BP82" s="879">
        <v>0</v>
      </c>
    </row>
    <row r="83" spans="1:68" ht="17.399999999999999" thickBot="1">
      <c r="A83" s="1526"/>
      <c r="B83" s="1527"/>
      <c r="C83" s="1530"/>
      <c r="D83" s="1539" t="s">
        <v>23</v>
      </c>
      <c r="E83" s="1540"/>
      <c r="F83" s="1589"/>
      <c r="G83" s="1650"/>
      <c r="H83" s="1551" t="s">
        <v>185</v>
      </c>
      <c r="I83" s="1552"/>
      <c r="J83" s="1553"/>
      <c r="K83" s="1551" t="s">
        <v>185</v>
      </c>
      <c r="L83" s="1552"/>
      <c r="M83" s="1553"/>
      <c r="N83" s="1551" t="s">
        <v>185</v>
      </c>
      <c r="O83" s="1552"/>
      <c r="P83" s="1553"/>
      <c r="Q83" s="1551" t="s">
        <v>185</v>
      </c>
      <c r="R83" s="1552"/>
      <c r="S83" s="1553"/>
      <c r="T83" s="1551" t="s">
        <v>185</v>
      </c>
      <c r="U83" s="1552"/>
      <c r="V83" s="1553"/>
      <c r="W83" s="1551" t="s">
        <v>185</v>
      </c>
      <c r="X83" s="1552"/>
      <c r="Y83" s="1553"/>
      <c r="Z83" s="1551" t="s">
        <v>185</v>
      </c>
      <c r="AA83" s="1552"/>
      <c r="AB83" s="1553"/>
      <c r="AC83" s="1551" t="s">
        <v>185</v>
      </c>
      <c r="AD83" s="1552"/>
      <c r="AE83" s="1553"/>
      <c r="AF83" s="1551" t="s">
        <v>185</v>
      </c>
      <c r="AG83" s="1552"/>
      <c r="AH83" s="1553"/>
      <c r="AI83" s="1551" t="s">
        <v>185</v>
      </c>
      <c r="AJ83" s="1552"/>
      <c r="AK83" s="1553"/>
      <c r="AL83" s="1551" t="s">
        <v>185</v>
      </c>
      <c r="AM83" s="1552"/>
      <c r="AN83" s="1553"/>
      <c r="AO83" s="1551" t="s">
        <v>185</v>
      </c>
      <c r="AP83" s="1552"/>
      <c r="AQ83" s="1553"/>
      <c r="AX83" s="878"/>
      <c r="AY83" s="878"/>
      <c r="AZ83" s="879">
        <v>0</v>
      </c>
      <c r="BB83" s="878"/>
      <c r="BC83" s="878"/>
    </row>
    <row r="84" spans="1:68" ht="16.8">
      <c r="A84" s="1522" t="s">
        <v>24</v>
      </c>
      <c r="B84" s="1523"/>
      <c r="C84" s="1528">
        <v>16</v>
      </c>
      <c r="D84" s="1531" t="s">
        <v>18</v>
      </c>
      <c r="E84" s="1532"/>
      <c r="F84" s="1535" t="s">
        <v>216</v>
      </c>
      <c r="G84" s="1536"/>
      <c r="H84" s="891">
        <f>SQRT(I84^2+J84^2)*1000/(1.73*H88)</f>
        <v>0</v>
      </c>
      <c r="I84" s="890">
        <v>0</v>
      </c>
      <c r="J84" s="889">
        <v>0</v>
      </c>
      <c r="K84" s="891">
        <f>SQRT(L84^2+M84^2)*1000/(1.73*K88)</f>
        <v>0</v>
      </c>
      <c r="L84" s="890">
        <v>0</v>
      </c>
      <c r="M84" s="889">
        <v>0</v>
      </c>
      <c r="N84" s="891">
        <f>SQRT(O84^2+P84^2)*1000/(1.73*N88)</f>
        <v>0</v>
      </c>
      <c r="O84" s="890">
        <v>0</v>
      </c>
      <c r="P84" s="889">
        <v>0</v>
      </c>
      <c r="Q84" s="891">
        <f>SQRT(R84^2+S84^2)*1000/(1.73*Q88)</f>
        <v>0</v>
      </c>
      <c r="R84" s="890">
        <v>0</v>
      </c>
      <c r="S84" s="889">
        <v>0</v>
      </c>
      <c r="T84" s="891">
        <f>SQRT(U84^2+V84^2)*1000/(1.73*T88)</f>
        <v>0</v>
      </c>
      <c r="U84" s="890">
        <v>0</v>
      </c>
      <c r="V84" s="889">
        <v>0</v>
      </c>
      <c r="W84" s="891">
        <f>SQRT(X84^2+Y84^2)*1000/(1.73*W88)</f>
        <v>0</v>
      </c>
      <c r="X84" s="890">
        <v>0</v>
      </c>
      <c r="Y84" s="889">
        <v>0</v>
      </c>
      <c r="Z84" s="891">
        <f>SQRT(AA84^2+AB84^2)*1000/(1.73*Z88)</f>
        <v>0</v>
      </c>
      <c r="AA84" s="890">
        <v>0</v>
      </c>
      <c r="AB84" s="889">
        <v>0</v>
      </c>
      <c r="AC84" s="891">
        <f>SQRT(AD84^2+AE84^2)*1000/(1.73*AC88)</f>
        <v>0</v>
      </c>
      <c r="AD84" s="890">
        <v>0</v>
      </c>
      <c r="AE84" s="889">
        <v>0</v>
      </c>
      <c r="AF84" s="891">
        <f>SQRT(AG84^2+AH84^2)*1000/(1.73*AF88)</f>
        <v>0</v>
      </c>
      <c r="AG84" s="890">
        <v>0</v>
      </c>
      <c r="AH84" s="889">
        <v>0</v>
      </c>
      <c r="AI84" s="891">
        <f>SQRT(AJ84^2+AK84^2)*1000/(1.73*AI88)</f>
        <v>0</v>
      </c>
      <c r="AJ84" s="890">
        <v>0</v>
      </c>
      <c r="AK84" s="889">
        <v>0</v>
      </c>
      <c r="AL84" s="891">
        <f>SQRT(AM84^2+AN84^2)*1000/(1.73*AL88)</f>
        <v>0</v>
      </c>
      <c r="AM84" s="890">
        <v>0</v>
      </c>
      <c r="AN84" s="889">
        <v>0</v>
      </c>
      <c r="AO84" s="891">
        <f>SQRT(AP84^2+AQ84^2)*1000/(1.73*AO88)</f>
        <v>0</v>
      </c>
      <c r="AP84" s="890">
        <v>0</v>
      </c>
      <c r="AQ84" s="889">
        <v>0</v>
      </c>
      <c r="AR84" s="944"/>
      <c r="AX84" s="878"/>
      <c r="AY84" s="878"/>
      <c r="AZ84" s="879">
        <v>0</v>
      </c>
      <c r="BB84" s="878"/>
      <c r="BC84" s="878"/>
    </row>
    <row r="85" spans="1:68" ht="16.8">
      <c r="A85" s="1634"/>
      <c r="B85" s="1525"/>
      <c r="C85" s="1529"/>
      <c r="D85" s="1635"/>
      <c r="E85" s="1636"/>
      <c r="F85" s="1637" t="s">
        <v>184</v>
      </c>
      <c r="G85" s="1651"/>
      <c r="H85" s="943">
        <f>SQRT(I85^2+J85^2)*1000/(1.73*H89)</f>
        <v>20.332163767128698</v>
      </c>
      <c r="I85" s="942">
        <f>I102</f>
        <v>1.23956</v>
      </c>
      <c r="J85" s="941">
        <f>J102</f>
        <v>0.20089999999999997</v>
      </c>
      <c r="K85" s="943">
        <f>SQRT(L85^2+M85^2)*1000/(1.73*K89)</f>
        <v>20.818254158759146</v>
      </c>
      <c r="L85" s="942">
        <f>L102</f>
        <v>1.2777799999999999</v>
      </c>
      <c r="M85" s="941">
        <f>M102</f>
        <v>0.19754000000000002</v>
      </c>
      <c r="N85" s="943">
        <f>SQRT(O85^2+P85^2)*1000/(1.73*N89)</f>
        <v>22.47118492480616</v>
      </c>
      <c r="O85" s="942">
        <f>O102</f>
        <v>1.3703200000000002</v>
      </c>
      <c r="P85" s="941">
        <f>P102</f>
        <v>0.24318000000000001</v>
      </c>
      <c r="Q85" s="943">
        <f>SQRT(R85^2+S85^2)*1000/(1.73*Q89)</f>
        <v>22.831123110419671</v>
      </c>
      <c r="R85" s="942">
        <f>R102</f>
        <v>1.3893600000000002</v>
      </c>
      <c r="S85" s="941">
        <f>S102</f>
        <v>0.24080000000000001</v>
      </c>
      <c r="T85" s="943">
        <f>SQRT(U85^2+V85^2)*1000/(1.73*T89)</f>
        <v>22.509749131268308</v>
      </c>
      <c r="U85" s="942">
        <f>U102</f>
        <v>1.3700399999999999</v>
      </c>
      <c r="V85" s="941">
        <f>V102</f>
        <v>0.23604000000000003</v>
      </c>
      <c r="W85" s="943">
        <f>SQRT(X85^2+Y85^2)*1000/(1.73*W89)</f>
        <v>22.34648053671177</v>
      </c>
      <c r="X85" s="942">
        <f>X102</f>
        <v>1.36402</v>
      </c>
      <c r="Y85" s="941">
        <f>Y102</f>
        <v>0.23436000000000001</v>
      </c>
      <c r="Z85" s="943">
        <f>SQRT(AA85^2+AB85^2)*1000/(1.73*Z89)</f>
        <v>22.123544027969782</v>
      </c>
      <c r="AA85" s="942">
        <f>AA102</f>
        <v>1.3497399999999997</v>
      </c>
      <c r="AB85" s="941">
        <f>AB102</f>
        <v>0.23589999999999997</v>
      </c>
      <c r="AC85" s="943">
        <f>SQRT(AD85^2+AE85^2)*1000/(1.73*AC89)</f>
        <v>22.049529841348267</v>
      </c>
      <c r="AD85" s="942">
        <f>AD102</f>
        <v>1.34484</v>
      </c>
      <c r="AE85" s="941">
        <f>AE102</f>
        <v>0.23730000000000001</v>
      </c>
      <c r="AF85" s="943">
        <f>SQRT(AG85^2+AH85^2)*1000/(1.73*AF89)</f>
        <v>22.043273864141021</v>
      </c>
      <c r="AG85" s="942">
        <f>AG102</f>
        <v>1.34484</v>
      </c>
      <c r="AH85" s="941">
        <f>AH102</f>
        <v>0.23505999999999999</v>
      </c>
      <c r="AI85" s="943">
        <f>SQRT(AJ85^2+AK85^2)*1000/(1.73*AI89)</f>
        <v>21.844225225251719</v>
      </c>
      <c r="AJ85" s="942">
        <f>AJ102</f>
        <v>1.3409200000000001</v>
      </c>
      <c r="AK85" s="941">
        <f>AK102</f>
        <v>0.22974</v>
      </c>
      <c r="AL85" s="943">
        <f>SQRT(AM85^2+AN85^2)*1000/(1.73*AL89)</f>
        <v>21.654666291856078</v>
      </c>
      <c r="AM85" s="942">
        <f>AM102</f>
        <v>1.3176799999999997</v>
      </c>
      <c r="AN85" s="941">
        <f>AN102</f>
        <v>0.22889999999999996</v>
      </c>
      <c r="AO85" s="943">
        <f>SQRT(AP85^2+AQ85^2)*1000/(1.73*AO89)</f>
        <v>21.519044101062054</v>
      </c>
      <c r="AP85" s="942">
        <f>AP102</f>
        <v>1.3132000000000001</v>
      </c>
      <c r="AQ85" s="941">
        <f>AQ102</f>
        <v>0.22750000000000001</v>
      </c>
      <c r="AR85" s="944"/>
      <c r="AX85" s="878"/>
      <c r="AY85" s="878"/>
      <c r="AZ85" s="879">
        <v>0</v>
      </c>
      <c r="BB85" s="878"/>
      <c r="BC85" s="878"/>
    </row>
    <row r="86" spans="1:68" ht="17.399999999999999" thickBot="1">
      <c r="A86" s="1524"/>
      <c r="B86" s="1525"/>
      <c r="C86" s="1529"/>
      <c r="D86" s="1533"/>
      <c r="E86" s="1534"/>
      <c r="F86" s="1537" t="s">
        <v>112</v>
      </c>
      <c r="G86" s="1538"/>
      <c r="H86" s="734">
        <f>SQRT(I86^2+J86^2)*1000/(1.73*H90)</f>
        <v>352.93647919516155</v>
      </c>
      <c r="I86" s="735">
        <f>I123+I121</f>
        <v>6.2877215300000007</v>
      </c>
      <c r="J86" s="945">
        <f>J123+J121</f>
        <v>0.88739999999999997</v>
      </c>
      <c r="K86" s="734">
        <f>SQRT(L86^2+M86^2)*1000/(1.73*K90)</f>
        <v>353.59489040809859</v>
      </c>
      <c r="L86" s="735">
        <f>L123+L121</f>
        <v>6.3643217199999986</v>
      </c>
      <c r="M86" s="945">
        <f>M123+M121</f>
        <v>0.86659999999999993</v>
      </c>
      <c r="N86" s="734">
        <f>SQRT(O86^2+P86^2)*1000/(1.73*N90)</f>
        <v>380.80086457381407</v>
      </c>
      <c r="O86" s="735">
        <f>O123+O121</f>
        <v>6.7675219499999999</v>
      </c>
      <c r="P86" s="945">
        <f>P123+P121</f>
        <v>1.0686</v>
      </c>
      <c r="Q86" s="734">
        <f>SQRT(R86^2+S86^2)*1000/(1.73*Q90)</f>
        <v>387.44445279254739</v>
      </c>
      <c r="R86" s="735">
        <f>R123+R121</f>
        <v>6.8863221199999991</v>
      </c>
      <c r="S86" s="945">
        <f>S123+S121</f>
        <v>1.0826</v>
      </c>
      <c r="T86" s="734">
        <f>SQRT(U86^2+V86^2)*1000/(1.73*T90)</f>
        <v>394.72323642702224</v>
      </c>
      <c r="U86" s="735">
        <f>U123+U121</f>
        <v>7.0193223299999996</v>
      </c>
      <c r="V86" s="945">
        <f>V123+V121</f>
        <v>1.0795999999999999</v>
      </c>
      <c r="W86" s="734">
        <f>SQRT(X86^2+Y86^2)*1000/(1.73*W90)</f>
        <v>395.27692170870466</v>
      </c>
      <c r="X86" s="735">
        <f>X123+X121</f>
        <v>7.0299225500000002</v>
      </c>
      <c r="Y86" s="945">
        <f>Y123+Y121</f>
        <v>1.0761999999999998</v>
      </c>
      <c r="Z86" s="734">
        <f>SQRT(AA86^2+AB86^2)*1000/(1.73*Z90)</f>
        <v>395.67066733799618</v>
      </c>
      <c r="AA86" s="735">
        <f>AA123+AA121</f>
        <v>7.0363227899999998</v>
      </c>
      <c r="AB86" s="945">
        <f>AB123+AB121</f>
        <v>1.0811999999999999</v>
      </c>
      <c r="AC86" s="734">
        <f>SQRT(AD86^2+AE86^2)*1000/(1.73*AC90)</f>
        <v>392.98484699071946</v>
      </c>
      <c r="AD86" s="735">
        <f>AD123+AD121</f>
        <v>6.9887230099999993</v>
      </c>
      <c r="AE86" s="945">
        <f>AE123+AE121</f>
        <v>1.0728</v>
      </c>
      <c r="AF86" s="734">
        <f>SQRT(AG86^2+AH86^2)*1000/(1.73*AF90)</f>
        <v>380.46701735328566</v>
      </c>
      <c r="AG86" s="735">
        <f>AG123+AG121</f>
        <v>6.7643232300000005</v>
      </c>
      <c r="AH86" s="945">
        <f>AH123+AH121</f>
        <v>1.0502</v>
      </c>
      <c r="AI86" s="734">
        <f>SQRT(AJ86^2+AK86^2)*1000/(1.73*AI90)</f>
        <v>369.28002086440864</v>
      </c>
      <c r="AJ86" s="735">
        <f>AJ123+AJ121</f>
        <v>6.6269234599999987</v>
      </c>
      <c r="AK86" s="945">
        <f>AK123+AK121</f>
        <v>1.0396000000000001</v>
      </c>
      <c r="AL86" s="734">
        <f>SQRT(AM86^2+AN86^2)*1000/(1.73*AL90)</f>
        <v>365.88085036490168</v>
      </c>
      <c r="AM86" s="735">
        <f>AM123+AM121</f>
        <v>6.4971236800000005</v>
      </c>
      <c r="AN86" s="945">
        <f>AN123+AN121</f>
        <v>1.0594000000000001</v>
      </c>
      <c r="AO86" s="734">
        <f>SQRT(AP86^2+AQ86^2)*1000/(1.73*AO90)</f>
        <v>357.46810297785305</v>
      </c>
      <c r="AP86" s="735">
        <f>AP123+AP121</f>
        <v>6.3469238699999995</v>
      </c>
      <c r="AQ86" s="945">
        <f>AQ123+AQ121</f>
        <v>1.04</v>
      </c>
      <c r="AR86" s="944"/>
      <c r="AX86" s="878"/>
      <c r="AY86" s="878"/>
      <c r="AZ86" s="879">
        <v>0</v>
      </c>
      <c r="BB86" s="878"/>
      <c r="BC86" s="878"/>
    </row>
    <row r="87" spans="1:68" ht="17.399999999999999" thickBot="1">
      <c r="A87" s="1524"/>
      <c r="B87" s="1525"/>
      <c r="C87" s="1529"/>
      <c r="D87" s="1539" t="s">
        <v>21</v>
      </c>
      <c r="E87" s="1540"/>
      <c r="F87" s="1540"/>
      <c r="G87" s="1541"/>
      <c r="H87" s="1631">
        <v>6</v>
      </c>
      <c r="I87" s="1632"/>
      <c r="J87" s="1633"/>
      <c r="K87" s="1631">
        <v>6</v>
      </c>
      <c r="L87" s="1632"/>
      <c r="M87" s="1633"/>
      <c r="N87" s="1631">
        <v>6</v>
      </c>
      <c r="O87" s="1632"/>
      <c r="P87" s="1633"/>
      <c r="Q87" s="1631">
        <v>6</v>
      </c>
      <c r="R87" s="1632"/>
      <c r="S87" s="1633"/>
      <c r="T87" s="1631">
        <v>6</v>
      </c>
      <c r="U87" s="1632"/>
      <c r="V87" s="1633"/>
      <c r="W87" s="1631">
        <v>6</v>
      </c>
      <c r="X87" s="1632"/>
      <c r="Y87" s="1633"/>
      <c r="Z87" s="1631">
        <v>6</v>
      </c>
      <c r="AA87" s="1632"/>
      <c r="AB87" s="1633"/>
      <c r="AC87" s="1631">
        <v>6</v>
      </c>
      <c r="AD87" s="1632"/>
      <c r="AE87" s="1633"/>
      <c r="AF87" s="1631">
        <v>6</v>
      </c>
      <c r="AG87" s="1632"/>
      <c r="AH87" s="1633"/>
      <c r="AI87" s="1631">
        <v>6</v>
      </c>
      <c r="AJ87" s="1632"/>
      <c r="AK87" s="1633"/>
      <c r="AL87" s="1631">
        <v>6</v>
      </c>
      <c r="AM87" s="1632"/>
      <c r="AN87" s="1633"/>
      <c r="AO87" s="1631">
        <v>6</v>
      </c>
      <c r="AP87" s="1632"/>
      <c r="AQ87" s="1633"/>
      <c r="AX87" s="878"/>
      <c r="AY87" s="878"/>
      <c r="AZ87" s="879">
        <v>0</v>
      </c>
      <c r="BB87" s="878"/>
      <c r="BC87" s="878"/>
    </row>
    <row r="88" spans="1:68" ht="16.8">
      <c r="A88" s="1524"/>
      <c r="B88" s="1525"/>
      <c r="C88" s="1529"/>
      <c r="D88" s="1554" t="s">
        <v>22</v>
      </c>
      <c r="E88" s="1571"/>
      <c r="F88" s="1582" t="s">
        <v>216</v>
      </c>
      <c r="G88" s="1642"/>
      <c r="H88" s="1555">
        <v>118</v>
      </c>
      <c r="I88" s="1556"/>
      <c r="J88" s="1557"/>
      <c r="K88" s="1555">
        <v>118</v>
      </c>
      <c r="L88" s="1556"/>
      <c r="M88" s="1557"/>
      <c r="N88" s="1555">
        <v>118</v>
      </c>
      <c r="O88" s="1556"/>
      <c r="P88" s="1557"/>
      <c r="Q88" s="1555">
        <v>118</v>
      </c>
      <c r="R88" s="1556"/>
      <c r="S88" s="1557"/>
      <c r="T88" s="1555">
        <v>118</v>
      </c>
      <c r="U88" s="1556"/>
      <c r="V88" s="1557"/>
      <c r="W88" s="1555">
        <v>118</v>
      </c>
      <c r="X88" s="1556"/>
      <c r="Y88" s="1557"/>
      <c r="Z88" s="1555">
        <v>118</v>
      </c>
      <c r="AA88" s="1556"/>
      <c r="AB88" s="1557"/>
      <c r="AC88" s="1555">
        <v>118</v>
      </c>
      <c r="AD88" s="1556"/>
      <c r="AE88" s="1557"/>
      <c r="AF88" s="1555">
        <v>118</v>
      </c>
      <c r="AG88" s="1556"/>
      <c r="AH88" s="1557"/>
      <c r="AI88" s="1555">
        <v>118</v>
      </c>
      <c r="AJ88" s="1556"/>
      <c r="AK88" s="1557"/>
      <c r="AL88" s="1555">
        <v>117</v>
      </c>
      <c r="AM88" s="1556"/>
      <c r="AN88" s="1557"/>
      <c r="AO88" s="1555">
        <v>118</v>
      </c>
      <c r="AP88" s="1556"/>
      <c r="AQ88" s="1557"/>
      <c r="AX88" s="878"/>
      <c r="AY88" s="878"/>
      <c r="AZ88" s="879">
        <v>0</v>
      </c>
      <c r="BB88" s="878"/>
      <c r="BC88" s="878"/>
    </row>
    <row r="89" spans="1:68" ht="16.8">
      <c r="A89" s="1524"/>
      <c r="B89" s="1525"/>
      <c r="C89" s="1529"/>
      <c r="D89" s="1524"/>
      <c r="E89" s="1641"/>
      <c r="F89" s="1643" t="s">
        <v>184</v>
      </c>
      <c r="G89" s="1644"/>
      <c r="H89" s="1645">
        <v>35.700000000000003</v>
      </c>
      <c r="I89" s="1646"/>
      <c r="J89" s="1647"/>
      <c r="K89" s="1645">
        <v>35.9</v>
      </c>
      <c r="L89" s="1646"/>
      <c r="M89" s="1647"/>
      <c r="N89" s="1645">
        <v>35.799999999999997</v>
      </c>
      <c r="O89" s="1646"/>
      <c r="P89" s="1647"/>
      <c r="Q89" s="1645">
        <v>35.700000000000003</v>
      </c>
      <c r="R89" s="1646"/>
      <c r="S89" s="1647"/>
      <c r="T89" s="1645">
        <v>35.700000000000003</v>
      </c>
      <c r="U89" s="1646"/>
      <c r="V89" s="1647"/>
      <c r="W89" s="1645">
        <v>35.799999999999997</v>
      </c>
      <c r="X89" s="1646"/>
      <c r="Y89" s="1647"/>
      <c r="Z89" s="1645">
        <v>35.799999999999997</v>
      </c>
      <c r="AA89" s="1646"/>
      <c r="AB89" s="1647"/>
      <c r="AC89" s="1645">
        <v>35.799999999999997</v>
      </c>
      <c r="AD89" s="1646"/>
      <c r="AE89" s="1647"/>
      <c r="AF89" s="1645">
        <v>35.799999999999997</v>
      </c>
      <c r="AG89" s="1646"/>
      <c r="AH89" s="1647"/>
      <c r="AI89" s="1645">
        <v>36</v>
      </c>
      <c r="AJ89" s="1646"/>
      <c r="AK89" s="1647"/>
      <c r="AL89" s="1645">
        <v>35.700000000000003</v>
      </c>
      <c r="AM89" s="1646"/>
      <c r="AN89" s="1647"/>
      <c r="AO89" s="1645">
        <v>35.799999999999997</v>
      </c>
      <c r="AP89" s="1646"/>
      <c r="AQ89" s="1647"/>
    </row>
    <row r="90" spans="1:68" ht="17.399999999999999" thickBot="1">
      <c r="A90" s="1524"/>
      <c r="B90" s="1525"/>
      <c r="C90" s="1529"/>
      <c r="D90" s="1526"/>
      <c r="E90" s="1572"/>
      <c r="F90" s="1648" t="s">
        <v>112</v>
      </c>
      <c r="G90" s="1649"/>
      <c r="H90" s="1558">
        <v>10.4</v>
      </c>
      <c r="I90" s="1559"/>
      <c r="J90" s="1560"/>
      <c r="K90" s="1558">
        <v>10.5</v>
      </c>
      <c r="L90" s="1559"/>
      <c r="M90" s="1560"/>
      <c r="N90" s="1558">
        <v>10.4</v>
      </c>
      <c r="O90" s="1559"/>
      <c r="P90" s="1560"/>
      <c r="Q90" s="1558">
        <v>10.4</v>
      </c>
      <c r="R90" s="1559"/>
      <c r="S90" s="1560"/>
      <c r="T90" s="1558">
        <v>10.4</v>
      </c>
      <c r="U90" s="1559"/>
      <c r="V90" s="1560"/>
      <c r="W90" s="1558">
        <v>10.4</v>
      </c>
      <c r="X90" s="1559"/>
      <c r="Y90" s="1560"/>
      <c r="Z90" s="1558">
        <v>10.4</v>
      </c>
      <c r="AA90" s="1559"/>
      <c r="AB90" s="1560"/>
      <c r="AC90" s="1558">
        <v>10.4</v>
      </c>
      <c r="AD90" s="1559"/>
      <c r="AE90" s="1560"/>
      <c r="AF90" s="1558">
        <v>10.4</v>
      </c>
      <c r="AG90" s="1559"/>
      <c r="AH90" s="1560"/>
      <c r="AI90" s="1558">
        <v>10.5</v>
      </c>
      <c r="AJ90" s="1559"/>
      <c r="AK90" s="1560"/>
      <c r="AL90" s="1558">
        <v>10.4</v>
      </c>
      <c r="AM90" s="1559"/>
      <c r="AN90" s="1560"/>
      <c r="AO90" s="1558">
        <v>10.4</v>
      </c>
      <c r="AP90" s="1559"/>
      <c r="AQ90" s="1560"/>
    </row>
    <row r="91" spans="1:68" ht="17.399999999999999" thickBot="1">
      <c r="A91" s="1526"/>
      <c r="B91" s="1527"/>
      <c r="C91" s="1530"/>
      <c r="D91" s="1539" t="s">
        <v>23</v>
      </c>
      <c r="E91" s="1540"/>
      <c r="F91" s="1540"/>
      <c r="G91" s="1541"/>
      <c r="H91" s="1542" t="s">
        <v>185</v>
      </c>
      <c r="I91" s="1543"/>
      <c r="J91" s="1544"/>
      <c r="K91" s="1542" t="s">
        <v>185</v>
      </c>
      <c r="L91" s="1543"/>
      <c r="M91" s="1544"/>
      <c r="N91" s="1542" t="s">
        <v>185</v>
      </c>
      <c r="O91" s="1543"/>
      <c r="P91" s="1544"/>
      <c r="Q91" s="1542" t="s">
        <v>185</v>
      </c>
      <c r="R91" s="1543"/>
      <c r="S91" s="1544"/>
      <c r="T91" s="1542" t="s">
        <v>185</v>
      </c>
      <c r="U91" s="1543"/>
      <c r="V91" s="1544"/>
      <c r="W91" s="1542" t="s">
        <v>185</v>
      </c>
      <c r="X91" s="1543"/>
      <c r="Y91" s="1544"/>
      <c r="Z91" s="1542" t="s">
        <v>185</v>
      </c>
      <c r="AA91" s="1543"/>
      <c r="AB91" s="1544"/>
      <c r="AC91" s="1542" t="s">
        <v>185</v>
      </c>
      <c r="AD91" s="1543"/>
      <c r="AE91" s="1544"/>
      <c r="AF91" s="1542" t="s">
        <v>185</v>
      </c>
      <c r="AG91" s="1543"/>
      <c r="AH91" s="1544"/>
      <c r="AI91" s="1542" t="s">
        <v>185</v>
      </c>
      <c r="AJ91" s="1543"/>
      <c r="AK91" s="1544"/>
      <c r="AL91" s="1542" t="s">
        <v>185</v>
      </c>
      <c r="AM91" s="1543"/>
      <c r="AN91" s="1544"/>
      <c r="AO91" s="1542" t="s">
        <v>185</v>
      </c>
      <c r="AP91" s="1543"/>
      <c r="AQ91" s="1544"/>
    </row>
    <row r="92" spans="1:68" ht="16.8">
      <c r="A92" s="1554" t="s">
        <v>187</v>
      </c>
      <c r="B92" s="1571"/>
      <c r="C92" s="1523"/>
      <c r="D92" s="1573"/>
      <c r="E92" s="1574"/>
      <c r="F92" s="1582" t="s">
        <v>216</v>
      </c>
      <c r="G92" s="1642"/>
      <c r="H92" s="891">
        <f t="shared" ref="H92:AQ92" si="11">H84+H76</f>
        <v>0</v>
      </c>
      <c r="I92" s="890">
        <f t="shared" si="11"/>
        <v>0</v>
      </c>
      <c r="J92" s="889">
        <f t="shared" si="11"/>
        <v>0</v>
      </c>
      <c r="K92" s="891">
        <f t="shared" si="11"/>
        <v>0</v>
      </c>
      <c r="L92" s="890">
        <f t="shared" si="11"/>
        <v>0</v>
      </c>
      <c r="M92" s="889">
        <f t="shared" si="11"/>
        <v>0</v>
      </c>
      <c r="N92" s="891">
        <f t="shared" si="11"/>
        <v>0</v>
      </c>
      <c r="O92" s="890">
        <f t="shared" si="11"/>
        <v>0</v>
      </c>
      <c r="P92" s="889">
        <f t="shared" si="11"/>
        <v>0</v>
      </c>
      <c r="Q92" s="891">
        <f t="shared" si="11"/>
        <v>0</v>
      </c>
      <c r="R92" s="890">
        <f t="shared" si="11"/>
        <v>0</v>
      </c>
      <c r="S92" s="889">
        <f t="shared" si="11"/>
        <v>0</v>
      </c>
      <c r="T92" s="891">
        <f t="shared" si="11"/>
        <v>0</v>
      </c>
      <c r="U92" s="890">
        <f t="shared" si="11"/>
        <v>0</v>
      </c>
      <c r="V92" s="889">
        <f t="shared" si="11"/>
        <v>0</v>
      </c>
      <c r="W92" s="891">
        <f t="shared" si="11"/>
        <v>0</v>
      </c>
      <c r="X92" s="890">
        <f t="shared" si="11"/>
        <v>0</v>
      </c>
      <c r="Y92" s="889">
        <f t="shared" si="11"/>
        <v>0</v>
      </c>
      <c r="Z92" s="891">
        <f t="shared" si="11"/>
        <v>0</v>
      </c>
      <c r="AA92" s="890">
        <f t="shared" si="11"/>
        <v>0</v>
      </c>
      <c r="AB92" s="889">
        <f t="shared" si="11"/>
        <v>0</v>
      </c>
      <c r="AC92" s="891">
        <f t="shared" si="11"/>
        <v>0</v>
      </c>
      <c r="AD92" s="890">
        <f t="shared" si="11"/>
        <v>0</v>
      </c>
      <c r="AE92" s="889">
        <f t="shared" si="11"/>
        <v>0</v>
      </c>
      <c r="AF92" s="891">
        <f t="shared" si="11"/>
        <v>0</v>
      </c>
      <c r="AG92" s="890">
        <f t="shared" si="11"/>
        <v>0</v>
      </c>
      <c r="AH92" s="889">
        <f t="shared" si="11"/>
        <v>0</v>
      </c>
      <c r="AI92" s="891">
        <f t="shared" si="11"/>
        <v>0</v>
      </c>
      <c r="AJ92" s="890">
        <f t="shared" si="11"/>
        <v>0</v>
      </c>
      <c r="AK92" s="889">
        <f t="shared" si="11"/>
        <v>0</v>
      </c>
      <c r="AL92" s="891">
        <f t="shared" si="11"/>
        <v>0</v>
      </c>
      <c r="AM92" s="890">
        <f t="shared" si="11"/>
        <v>0</v>
      </c>
      <c r="AN92" s="889">
        <f t="shared" si="11"/>
        <v>0</v>
      </c>
      <c r="AO92" s="891">
        <f t="shared" si="11"/>
        <v>0</v>
      </c>
      <c r="AP92" s="890">
        <f t="shared" si="11"/>
        <v>0</v>
      </c>
      <c r="AQ92" s="889">
        <f t="shared" si="11"/>
        <v>0</v>
      </c>
      <c r="AR92" s="944"/>
    </row>
    <row r="93" spans="1:68" ht="16.8">
      <c r="A93" s="1524"/>
      <c r="B93" s="1641"/>
      <c r="C93" s="1525"/>
      <c r="D93" s="1652"/>
      <c r="E93" s="1653"/>
      <c r="F93" s="1643" t="s">
        <v>184</v>
      </c>
      <c r="G93" s="1644"/>
      <c r="H93" s="943">
        <f t="shared" ref="H93:AQ93" si="12">H85+H77</f>
        <v>29.734473714348699</v>
      </c>
      <c r="I93" s="942">
        <f t="shared" si="12"/>
        <v>1.81874</v>
      </c>
      <c r="J93" s="941">
        <f t="shared" si="12"/>
        <v>0.27537999999999996</v>
      </c>
      <c r="K93" s="943">
        <f t="shared" si="12"/>
        <v>30.931434307251287</v>
      </c>
      <c r="L93" s="942">
        <f t="shared" si="12"/>
        <v>1.90204</v>
      </c>
      <c r="M93" s="941">
        <f t="shared" si="12"/>
        <v>0.28126000000000001</v>
      </c>
      <c r="N93" s="943">
        <f t="shared" si="12"/>
        <v>33.449286628364014</v>
      </c>
      <c r="O93" s="942">
        <f t="shared" si="12"/>
        <v>2.0405000000000002</v>
      </c>
      <c r="P93" s="941">
        <f t="shared" si="12"/>
        <v>0.35783999999999999</v>
      </c>
      <c r="Q93" s="943">
        <f t="shared" si="12"/>
        <v>34.555562069360079</v>
      </c>
      <c r="R93" s="942">
        <f t="shared" si="12"/>
        <v>2.1019600000000001</v>
      </c>
      <c r="S93" s="941">
        <f t="shared" si="12"/>
        <v>0.38038</v>
      </c>
      <c r="T93" s="943">
        <f t="shared" si="12"/>
        <v>33.71763397918545</v>
      </c>
      <c r="U93" s="942">
        <f t="shared" si="12"/>
        <v>2.0507200000000001</v>
      </c>
      <c r="V93" s="941">
        <f t="shared" si="12"/>
        <v>0.37212000000000001</v>
      </c>
      <c r="W93" s="943">
        <f t="shared" si="12"/>
        <v>34.32065795952655</v>
      </c>
      <c r="X93" s="942">
        <f t="shared" si="12"/>
        <v>2.09328</v>
      </c>
      <c r="Y93" s="941">
        <f t="shared" si="12"/>
        <v>0.38009999999999999</v>
      </c>
      <c r="Z93" s="943">
        <f t="shared" si="12"/>
        <v>33.85325252052796</v>
      </c>
      <c r="AA93" s="942">
        <f t="shared" si="12"/>
        <v>2.0640199999999997</v>
      </c>
      <c r="AB93" s="941">
        <f t="shared" si="12"/>
        <v>0.37911999999999996</v>
      </c>
      <c r="AC93" s="943">
        <f t="shared" si="12"/>
        <v>33.600681710623995</v>
      </c>
      <c r="AD93" s="942">
        <f t="shared" si="12"/>
        <v>2.04792</v>
      </c>
      <c r="AE93" s="941">
        <f t="shared" si="12"/>
        <v>0.37996000000000008</v>
      </c>
      <c r="AF93" s="943">
        <f t="shared" si="12"/>
        <v>32.539732833757292</v>
      </c>
      <c r="AG93" s="942">
        <f t="shared" si="12"/>
        <v>1.9833799999999999</v>
      </c>
      <c r="AH93" s="941">
        <f t="shared" si="12"/>
        <v>0.36637999999999998</v>
      </c>
      <c r="AI93" s="943">
        <f t="shared" si="12"/>
        <v>32.781418998811134</v>
      </c>
      <c r="AJ93" s="942">
        <f t="shared" si="12"/>
        <v>2.00942</v>
      </c>
      <c r="AK93" s="941">
        <f t="shared" si="12"/>
        <v>0.36049999999999999</v>
      </c>
      <c r="AL93" s="943">
        <f t="shared" si="12"/>
        <v>33.056780935706406</v>
      </c>
      <c r="AM93" s="942">
        <f t="shared" si="12"/>
        <v>2.0096999999999996</v>
      </c>
      <c r="AN93" s="941">
        <f t="shared" si="12"/>
        <v>0.36959999999999993</v>
      </c>
      <c r="AO93" s="943">
        <f t="shared" si="12"/>
        <v>33.148949701712802</v>
      </c>
      <c r="AP93" s="942">
        <f t="shared" si="12"/>
        <v>2.02006</v>
      </c>
      <c r="AQ93" s="941">
        <f t="shared" si="12"/>
        <v>0.37604000000000004</v>
      </c>
      <c r="AR93" s="720"/>
    </row>
    <row r="94" spans="1:68" ht="17.399999999999999" thickBot="1">
      <c r="A94" s="1526"/>
      <c r="B94" s="1572"/>
      <c r="C94" s="1527"/>
      <c r="D94" s="1575"/>
      <c r="E94" s="1576"/>
      <c r="F94" s="1648" t="s">
        <v>112</v>
      </c>
      <c r="G94" s="1649"/>
      <c r="H94" s="734">
        <f t="shared" ref="H94:AQ94" si="13">H86+H78</f>
        <v>701.28273099247031</v>
      </c>
      <c r="I94" s="742">
        <f t="shared" si="13"/>
        <v>12.476739370000001</v>
      </c>
      <c r="J94" s="743">
        <f t="shared" si="13"/>
        <v>1.8757999999999999</v>
      </c>
      <c r="K94" s="734">
        <f t="shared" si="13"/>
        <v>711.5218618618228</v>
      </c>
      <c r="L94" s="742">
        <f t="shared" si="13"/>
        <v>12.783639729999999</v>
      </c>
      <c r="M94" s="743">
        <f t="shared" si="13"/>
        <v>1.8986000000000001</v>
      </c>
      <c r="N94" s="734">
        <f t="shared" si="13"/>
        <v>762.27024380869307</v>
      </c>
      <c r="O94" s="742">
        <f t="shared" si="13"/>
        <v>13.51264016</v>
      </c>
      <c r="P94" s="743">
        <f t="shared" si="13"/>
        <v>2.3372999999999999</v>
      </c>
      <c r="Q94" s="734">
        <f t="shared" si="13"/>
        <v>779.58440828375308</v>
      </c>
      <c r="R94" s="742">
        <f t="shared" si="13"/>
        <v>13.826240479999999</v>
      </c>
      <c r="S94" s="743">
        <f t="shared" si="13"/>
        <v>2.3537999999999997</v>
      </c>
      <c r="T94" s="734">
        <f t="shared" si="13"/>
        <v>791.10845788893039</v>
      </c>
      <c r="U94" s="742">
        <f t="shared" si="13"/>
        <v>14.04274084</v>
      </c>
      <c r="V94" s="743">
        <f t="shared" si="13"/>
        <v>2.3179999999999996</v>
      </c>
      <c r="W94" s="734">
        <f t="shared" si="13"/>
        <v>783.84877385165271</v>
      </c>
      <c r="X94" s="742">
        <f t="shared" si="13"/>
        <v>13.918341229999999</v>
      </c>
      <c r="Y94" s="743">
        <f t="shared" si="13"/>
        <v>2.2705000000000002</v>
      </c>
      <c r="Z94" s="734">
        <f t="shared" si="13"/>
        <v>780.06156003535034</v>
      </c>
      <c r="AA94" s="742">
        <f t="shared" si="13"/>
        <v>13.85004165</v>
      </c>
      <c r="AB94" s="743">
        <f t="shared" si="13"/>
        <v>2.266</v>
      </c>
      <c r="AC94" s="734">
        <f t="shared" si="13"/>
        <v>776.33964799749231</v>
      </c>
      <c r="AD94" s="742">
        <f t="shared" si="13"/>
        <v>13.784442039999998</v>
      </c>
      <c r="AE94" s="743">
        <f t="shared" si="13"/>
        <v>2.2523</v>
      </c>
      <c r="AF94" s="734">
        <f t="shared" si="13"/>
        <v>750.73723014933432</v>
      </c>
      <c r="AG94" s="742">
        <f t="shared" si="13"/>
        <v>13.318042430000002</v>
      </c>
      <c r="AH94" s="743">
        <f t="shared" si="13"/>
        <v>2.2458999999999998</v>
      </c>
      <c r="AI94" s="734">
        <f t="shared" si="13"/>
        <v>724.51961736449903</v>
      </c>
      <c r="AJ94" s="742">
        <f t="shared" si="13"/>
        <v>12.977742839999998</v>
      </c>
      <c r="AK94" s="743">
        <f t="shared" si="13"/>
        <v>2.1829999999999998</v>
      </c>
      <c r="AL94" s="734">
        <f t="shared" si="13"/>
        <v>725.24765566436645</v>
      </c>
      <c r="AM94" s="742">
        <f t="shared" si="13"/>
        <v>12.85934323</v>
      </c>
      <c r="AN94" s="743">
        <f t="shared" si="13"/>
        <v>2.2117</v>
      </c>
      <c r="AO94" s="734">
        <f t="shared" si="13"/>
        <v>700.90705946799471</v>
      </c>
      <c r="AP94" s="742">
        <f t="shared" si="13"/>
        <v>12.481043569999997</v>
      </c>
      <c r="AQ94" s="743">
        <f t="shared" si="13"/>
        <v>2.1768000000000001</v>
      </c>
      <c r="AR94" s="720"/>
    </row>
    <row r="95" spans="1:68" ht="16.8">
      <c r="A95" s="744"/>
      <c r="B95" s="896"/>
      <c r="C95" s="746"/>
      <c r="D95" s="744"/>
      <c r="E95" s="1654"/>
      <c r="F95" s="1654"/>
      <c r="G95" s="940"/>
      <c r="H95" s="711"/>
      <c r="I95" s="711"/>
      <c r="J95" s="711"/>
      <c r="K95" s="711"/>
      <c r="L95" s="711"/>
      <c r="M95" s="711"/>
      <c r="N95" s="711"/>
      <c r="O95" s="711"/>
      <c r="P95" s="711"/>
      <c r="Q95" s="711"/>
      <c r="R95" s="711"/>
      <c r="S95" s="711"/>
      <c r="T95" s="711"/>
      <c r="U95" s="711"/>
      <c r="V95" s="711"/>
      <c r="W95" s="711"/>
      <c r="X95" s="711"/>
      <c r="Y95" s="711"/>
      <c r="Z95" s="711"/>
      <c r="AA95" s="711"/>
      <c r="AB95" s="711"/>
      <c r="AC95" s="711"/>
      <c r="AD95" s="711"/>
      <c r="AE95" s="711"/>
      <c r="AF95" s="711"/>
      <c r="AG95" s="711"/>
      <c r="AH95" s="711"/>
      <c r="AI95" s="711"/>
      <c r="AJ95" s="711"/>
      <c r="AK95" s="711"/>
      <c r="AL95" s="711"/>
      <c r="AM95" s="711"/>
      <c r="AN95" s="711"/>
      <c r="AO95" s="711"/>
      <c r="AP95" s="711"/>
      <c r="AQ95" s="748"/>
      <c r="AR95" s="720"/>
      <c r="AS95" s="884">
        <f>AR95+AR26</f>
        <v>0</v>
      </c>
    </row>
    <row r="96" spans="1:68" ht="16.8">
      <c r="A96" s="858"/>
      <c r="B96" s="939"/>
      <c r="C96" s="938"/>
      <c r="D96" s="858"/>
      <c r="E96" s="1561"/>
      <c r="F96" s="1561"/>
      <c r="G96" s="748"/>
      <c r="H96" s="711"/>
      <c r="I96" s="711">
        <v>1000</v>
      </c>
      <c r="J96" s="711"/>
      <c r="K96" s="711"/>
      <c r="L96" s="711"/>
      <c r="M96" s="711"/>
      <c r="N96" s="711"/>
      <c r="O96" s="711"/>
      <c r="P96" s="711"/>
      <c r="Q96" s="711"/>
      <c r="R96" s="711"/>
      <c r="S96" s="711"/>
      <c r="T96" s="711"/>
      <c r="U96" s="711"/>
      <c r="V96" s="711"/>
      <c r="W96" s="711"/>
      <c r="X96" s="711"/>
      <c r="Y96" s="711"/>
      <c r="Z96" s="711"/>
      <c r="AA96" s="711"/>
      <c r="AB96" s="711"/>
      <c r="AC96" s="711"/>
      <c r="AD96" s="711"/>
      <c r="AE96" s="711"/>
      <c r="AF96" s="711"/>
      <c r="AG96" s="711"/>
      <c r="AH96" s="711"/>
      <c r="AI96" s="711"/>
      <c r="AJ96" s="711"/>
      <c r="AK96" s="711"/>
      <c r="AL96" s="711"/>
      <c r="AM96" s="711"/>
      <c r="AN96" s="711"/>
      <c r="AO96" s="711"/>
      <c r="AP96" s="711"/>
      <c r="AQ96" s="748"/>
      <c r="AR96" s="710"/>
    </row>
    <row r="97" spans="1:44" ht="17.399999999999999" thickBot="1">
      <c r="A97" s="818"/>
      <c r="B97" s="751"/>
      <c r="C97" s="752"/>
      <c r="D97" s="818"/>
      <c r="E97" s="1562"/>
      <c r="F97" s="1562"/>
      <c r="G97" s="755"/>
      <c r="H97" s="756"/>
      <c r="I97" s="756"/>
      <c r="J97" s="756"/>
      <c r="K97" s="756"/>
      <c r="L97" s="756"/>
      <c r="M97" s="756"/>
      <c r="N97" s="756"/>
      <c r="O97" s="756"/>
      <c r="P97" s="756"/>
      <c r="Q97" s="756"/>
      <c r="R97" s="756"/>
      <c r="S97" s="756"/>
      <c r="T97" s="756"/>
      <c r="U97" s="756"/>
      <c r="V97" s="756"/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56"/>
      <c r="AJ97" s="756"/>
      <c r="AK97" s="756"/>
      <c r="AL97" s="756"/>
      <c r="AM97" s="756"/>
      <c r="AN97" s="756"/>
      <c r="AO97" s="756"/>
      <c r="AP97" s="756"/>
      <c r="AQ97" s="755"/>
      <c r="AR97" s="710"/>
    </row>
    <row r="98" spans="1:44" ht="17.399999999999999" thickBot="1">
      <c r="A98" s="757"/>
      <c r="B98" s="758"/>
      <c r="C98" s="758"/>
      <c r="D98" s="759"/>
      <c r="E98" s="760"/>
      <c r="F98" s="759"/>
      <c r="G98" s="760"/>
      <c r="H98" s="761"/>
      <c r="I98" s="759"/>
      <c r="J98" s="759"/>
      <c r="K98" s="761"/>
      <c r="L98" s="759"/>
      <c r="M98" s="759"/>
      <c r="N98" s="761"/>
      <c r="O98" s="759"/>
      <c r="P98" s="759"/>
      <c r="Q98" s="761"/>
      <c r="R98" s="759"/>
      <c r="S98" s="759"/>
      <c r="T98" s="761"/>
      <c r="U98" s="759"/>
      <c r="V98" s="759"/>
      <c r="W98" s="761"/>
      <c r="X98" s="759"/>
      <c r="Y98" s="759"/>
      <c r="Z98" s="761"/>
      <c r="AA98" s="759"/>
      <c r="AB98" s="759"/>
      <c r="AC98" s="761"/>
      <c r="AD98" s="759"/>
      <c r="AE98" s="759"/>
      <c r="AF98" s="761"/>
      <c r="AG98" s="759"/>
      <c r="AH98" s="759"/>
      <c r="AI98" s="761"/>
      <c r="AJ98" s="759"/>
      <c r="AK98" s="759"/>
      <c r="AL98" s="761"/>
      <c r="AM98" s="759"/>
      <c r="AN98" s="759"/>
      <c r="AO98" s="761"/>
      <c r="AP98" s="759"/>
      <c r="AQ98" s="759"/>
      <c r="AR98" s="710"/>
    </row>
    <row r="99" spans="1:44" ht="16.8">
      <c r="A99" s="1563" t="s">
        <v>28</v>
      </c>
      <c r="B99" s="1564"/>
      <c r="C99" s="1564"/>
      <c r="D99" s="1555" t="s">
        <v>29</v>
      </c>
      <c r="E99" s="1556"/>
      <c r="F99" s="1556" t="s">
        <v>30</v>
      </c>
      <c r="G99" s="1557"/>
      <c r="H99" s="1565" t="s">
        <v>196</v>
      </c>
      <c r="I99" s="1566"/>
      <c r="J99" s="1567"/>
      <c r="K99" s="1565" t="s">
        <v>197</v>
      </c>
      <c r="L99" s="1566"/>
      <c r="M99" s="1567"/>
      <c r="N99" s="1565" t="s">
        <v>198</v>
      </c>
      <c r="O99" s="1566"/>
      <c r="P99" s="1567"/>
      <c r="Q99" s="1565" t="s">
        <v>199</v>
      </c>
      <c r="R99" s="1566"/>
      <c r="S99" s="1567"/>
      <c r="T99" s="1565" t="s">
        <v>200</v>
      </c>
      <c r="U99" s="1566"/>
      <c r="V99" s="1567"/>
      <c r="W99" s="1565" t="s">
        <v>201</v>
      </c>
      <c r="X99" s="1566"/>
      <c r="Y99" s="1567"/>
      <c r="Z99" s="1565" t="s">
        <v>202</v>
      </c>
      <c r="AA99" s="1566"/>
      <c r="AB99" s="1567"/>
      <c r="AC99" s="1565" t="s">
        <v>203</v>
      </c>
      <c r="AD99" s="1566"/>
      <c r="AE99" s="1567"/>
      <c r="AF99" s="1565" t="s">
        <v>204</v>
      </c>
      <c r="AG99" s="1566"/>
      <c r="AH99" s="1567"/>
      <c r="AI99" s="1565" t="s">
        <v>205</v>
      </c>
      <c r="AJ99" s="1566"/>
      <c r="AK99" s="1567"/>
      <c r="AL99" s="1565" t="s">
        <v>206</v>
      </c>
      <c r="AM99" s="1566"/>
      <c r="AN99" s="1567"/>
      <c r="AO99" s="1565" t="s">
        <v>207</v>
      </c>
      <c r="AP99" s="1566"/>
      <c r="AQ99" s="1567"/>
      <c r="AR99" s="710"/>
    </row>
    <row r="100" spans="1:44" ht="17.399999999999999" thickBot="1">
      <c r="A100" s="1580" t="s">
        <v>74</v>
      </c>
      <c r="B100" s="1581"/>
      <c r="C100" s="1581"/>
      <c r="D100" s="937" t="s">
        <v>32</v>
      </c>
      <c r="E100" s="936" t="s">
        <v>33</v>
      </c>
      <c r="F100" s="935" t="s">
        <v>32</v>
      </c>
      <c r="G100" s="934" t="s">
        <v>33</v>
      </c>
      <c r="H100" s="1577"/>
      <c r="I100" s="1578"/>
      <c r="J100" s="1579"/>
      <c r="K100" s="1577"/>
      <c r="L100" s="1578"/>
      <c r="M100" s="1579"/>
      <c r="N100" s="1577"/>
      <c r="O100" s="1578"/>
      <c r="P100" s="1579"/>
      <c r="Q100" s="1577"/>
      <c r="R100" s="1578"/>
      <c r="S100" s="1579"/>
      <c r="T100" s="1577"/>
      <c r="U100" s="1578"/>
      <c r="V100" s="1579"/>
      <c r="W100" s="1577"/>
      <c r="X100" s="1578"/>
      <c r="Y100" s="1579"/>
      <c r="Z100" s="1577"/>
      <c r="AA100" s="1578"/>
      <c r="AB100" s="1579"/>
      <c r="AC100" s="1577"/>
      <c r="AD100" s="1578"/>
      <c r="AE100" s="1579"/>
      <c r="AF100" s="1577"/>
      <c r="AG100" s="1578"/>
      <c r="AH100" s="1579"/>
      <c r="AI100" s="1577"/>
      <c r="AJ100" s="1578"/>
      <c r="AK100" s="1579"/>
      <c r="AL100" s="1577"/>
      <c r="AM100" s="1578"/>
      <c r="AN100" s="1579"/>
      <c r="AO100" s="1577"/>
      <c r="AP100" s="1578"/>
      <c r="AQ100" s="1579"/>
      <c r="AR100" s="710"/>
    </row>
    <row r="101" spans="1:44" s="710" customFormat="1" ht="16.5" customHeight="1">
      <c r="A101" s="776" t="s">
        <v>166</v>
      </c>
      <c r="B101" s="777" t="s">
        <v>241</v>
      </c>
      <c r="C101" s="932"/>
      <c r="D101" s="916"/>
      <c r="E101" s="915"/>
      <c r="F101" s="914"/>
      <c r="G101" s="933"/>
      <c r="H101" s="773">
        <f>SQRT(I101^2+J101^2)*1000/(1.73*H81)</f>
        <v>9.4023099472200009</v>
      </c>
      <c r="I101" s="774">
        <v>0.57918000000000003</v>
      </c>
      <c r="J101" s="775">
        <v>7.4479999999999991E-2</v>
      </c>
      <c r="K101" s="773">
        <f>SQRT(L101^2+M101^2)*1000/(1.73*K81)</f>
        <v>10.113180148492141</v>
      </c>
      <c r="L101" s="774">
        <v>0.62426000000000004</v>
      </c>
      <c r="M101" s="775">
        <v>8.3720000000000003E-2</v>
      </c>
      <c r="N101" s="773">
        <f>SQRT(O101^2+P101^2)*1000/(1.73*N81)</f>
        <v>10.978101703557856</v>
      </c>
      <c r="O101" s="774">
        <v>0.67018000000000011</v>
      </c>
      <c r="P101" s="775">
        <v>0.11466</v>
      </c>
      <c r="Q101" s="773">
        <f>SQRT(R101^2+S101^2)*1000/(1.73*Q81)</f>
        <v>11.724438958940404</v>
      </c>
      <c r="R101" s="774">
        <v>0.71260000000000001</v>
      </c>
      <c r="S101" s="775">
        <v>0.13957999999999998</v>
      </c>
      <c r="T101" s="773">
        <f>SQRT(U101^2+V101^2)*1000/(1.73*T81)</f>
        <v>11.207884847917141</v>
      </c>
      <c r="U101" s="774">
        <v>0.68068000000000006</v>
      </c>
      <c r="V101" s="775">
        <v>0.13607999999999998</v>
      </c>
      <c r="W101" s="773">
        <f>SQRT(X101^2+Y101^2)*1000/(1.73*W81)</f>
        <v>11.974177422814778</v>
      </c>
      <c r="X101" s="774">
        <v>0.72926000000000002</v>
      </c>
      <c r="Y101" s="775">
        <v>0.14574000000000001</v>
      </c>
      <c r="Z101" s="773">
        <f>SQRT(AA101^2+AB101^2)*1000/(1.73*Z81)</f>
        <v>11.729708492558181</v>
      </c>
      <c r="AA101" s="774">
        <v>0.71428000000000003</v>
      </c>
      <c r="AB101" s="775">
        <v>0.14321999999999999</v>
      </c>
      <c r="AC101" s="773">
        <f>SQRT(AD101^2+AE101^2)*1000/(1.73*AC81)</f>
        <v>11.551151869275728</v>
      </c>
      <c r="AD101" s="774">
        <v>0.70307999999999993</v>
      </c>
      <c r="AE101" s="775">
        <v>0.14266000000000004</v>
      </c>
      <c r="AF101" s="773">
        <f>SQRT(AG101^2+AH101^2)*1000/(1.73*AF81)</f>
        <v>10.496458969616269</v>
      </c>
      <c r="AG101" s="774">
        <v>0.63854</v>
      </c>
      <c r="AH101" s="775">
        <v>0.13131999999999999</v>
      </c>
      <c r="AI101" s="773">
        <f>SQRT(AJ101^2+AK101^2)*1000/(1.73*AI81)</f>
        <v>10.937193773559411</v>
      </c>
      <c r="AJ101" s="774">
        <v>0.66849999999999998</v>
      </c>
      <c r="AK101" s="775">
        <v>0.13075999999999999</v>
      </c>
      <c r="AL101" s="773">
        <f>SQRT(AM101^2+AN101^2)*1000/(1.73*AL81)</f>
        <v>11.40211464385033</v>
      </c>
      <c r="AM101" s="774">
        <v>0.69201999999999997</v>
      </c>
      <c r="AN101" s="775">
        <v>0.14069999999999999</v>
      </c>
      <c r="AO101" s="773">
        <f>SQRT(AP101^2+AQ101^2)*1000/(1.73*AO81)</f>
        <v>11.62990560065075</v>
      </c>
      <c r="AP101" s="774">
        <v>0.70686000000000004</v>
      </c>
      <c r="AQ101" s="775">
        <v>0.14854000000000003</v>
      </c>
      <c r="AR101" s="720"/>
    </row>
    <row r="102" spans="1:44" s="710" customFormat="1" ht="16.5" customHeight="1" thickBot="1">
      <c r="A102" s="776" t="s">
        <v>166</v>
      </c>
      <c r="B102" s="777" t="s">
        <v>240</v>
      </c>
      <c r="C102" s="932"/>
      <c r="D102" s="908"/>
      <c r="E102" s="810"/>
      <c r="F102" s="907"/>
      <c r="G102" s="931"/>
      <c r="H102" s="813">
        <f>SQRT(I102^2+J102^2)*1000/(1.73*H89)</f>
        <v>20.332163767128698</v>
      </c>
      <c r="I102" s="814">
        <v>1.23956</v>
      </c>
      <c r="J102" s="815">
        <v>0.20089999999999997</v>
      </c>
      <c r="K102" s="813">
        <f>SQRT(L102^2+M102^2)*1000/(1.73*K89)</f>
        <v>20.818254158759146</v>
      </c>
      <c r="L102" s="814">
        <v>1.2777799999999999</v>
      </c>
      <c r="M102" s="815">
        <v>0.19754000000000002</v>
      </c>
      <c r="N102" s="813">
        <f>SQRT(O102^2+P102^2)*1000/(1.73*N89)</f>
        <v>22.47118492480616</v>
      </c>
      <c r="O102" s="814">
        <v>1.3703200000000002</v>
      </c>
      <c r="P102" s="815">
        <v>0.24318000000000001</v>
      </c>
      <c r="Q102" s="813">
        <f>SQRT(R102^2+S102^2)*1000/(1.73*Q89)</f>
        <v>22.831123110419671</v>
      </c>
      <c r="R102" s="814">
        <v>1.3893600000000002</v>
      </c>
      <c r="S102" s="815">
        <v>0.24080000000000001</v>
      </c>
      <c r="T102" s="813">
        <f>SQRT(U102^2+V102^2)*1000/(1.73*T89)</f>
        <v>22.509749131268308</v>
      </c>
      <c r="U102" s="814">
        <v>1.3700399999999999</v>
      </c>
      <c r="V102" s="815">
        <v>0.23604000000000003</v>
      </c>
      <c r="W102" s="813">
        <f>SQRT(X102^2+Y102^2)*1000/(1.73*W89)</f>
        <v>22.34648053671177</v>
      </c>
      <c r="X102" s="814">
        <v>1.36402</v>
      </c>
      <c r="Y102" s="815">
        <v>0.23436000000000001</v>
      </c>
      <c r="Z102" s="813">
        <f>SQRT(AA102^2+AB102^2)*1000/(1.73*Z89)</f>
        <v>22.123544027969782</v>
      </c>
      <c r="AA102" s="814">
        <v>1.3497399999999997</v>
      </c>
      <c r="AB102" s="815">
        <v>0.23589999999999997</v>
      </c>
      <c r="AC102" s="813">
        <f>SQRT(AD102^2+AE102^2)*1000/(1.73*AC89)</f>
        <v>22.049529841348267</v>
      </c>
      <c r="AD102" s="814">
        <v>1.34484</v>
      </c>
      <c r="AE102" s="815">
        <v>0.23730000000000001</v>
      </c>
      <c r="AF102" s="813">
        <f>SQRT(AG102^2+AH102^2)*1000/(1.73*AF89)</f>
        <v>22.043273864141021</v>
      </c>
      <c r="AG102" s="814">
        <v>1.34484</v>
      </c>
      <c r="AH102" s="815">
        <v>0.23505999999999999</v>
      </c>
      <c r="AI102" s="813">
        <f>SQRT(AJ102^2+AK102^2)*1000/(1.73*AI89)</f>
        <v>21.844225225251719</v>
      </c>
      <c r="AJ102" s="814">
        <v>1.3409200000000001</v>
      </c>
      <c r="AK102" s="815">
        <v>0.22974</v>
      </c>
      <c r="AL102" s="813">
        <f>SQRT(AM102^2+AN102^2)*1000/(1.73*AL89)</f>
        <v>21.654666291856078</v>
      </c>
      <c r="AM102" s="814">
        <v>1.3176799999999997</v>
      </c>
      <c r="AN102" s="815">
        <v>0.22889999999999996</v>
      </c>
      <c r="AO102" s="813">
        <f>SQRT(AP102^2+AQ102^2)*1000/(1.73*AO89)</f>
        <v>21.519044101062054</v>
      </c>
      <c r="AP102" s="814">
        <v>1.3132000000000001</v>
      </c>
      <c r="AQ102" s="815">
        <v>0.22750000000000001</v>
      </c>
      <c r="AR102" s="720"/>
    </row>
    <row r="103" spans="1:44" s="710" customFormat="1" ht="16.5" customHeight="1">
      <c r="A103" s="1582" t="s">
        <v>81</v>
      </c>
      <c r="B103" s="1583"/>
      <c r="C103" s="1583"/>
      <c r="D103" s="1655"/>
      <c r="E103" s="1655"/>
      <c r="F103" s="1655"/>
      <c r="G103" s="1656"/>
      <c r="H103" s="773">
        <f t="shared" ref="H103:AQ103" si="14">H101</f>
        <v>9.4023099472200009</v>
      </c>
      <c r="I103" s="774">
        <f t="shared" si="14"/>
        <v>0.57918000000000003</v>
      </c>
      <c r="J103" s="930">
        <f t="shared" si="14"/>
        <v>7.4479999999999991E-2</v>
      </c>
      <c r="K103" s="773">
        <f t="shared" si="14"/>
        <v>10.113180148492141</v>
      </c>
      <c r="L103" s="774">
        <f t="shared" si="14"/>
        <v>0.62426000000000004</v>
      </c>
      <c r="M103" s="930">
        <f t="shared" si="14"/>
        <v>8.3720000000000003E-2</v>
      </c>
      <c r="N103" s="773">
        <f t="shared" si="14"/>
        <v>10.978101703557856</v>
      </c>
      <c r="O103" s="774">
        <f t="shared" si="14"/>
        <v>0.67018000000000011</v>
      </c>
      <c r="P103" s="930">
        <f t="shared" si="14"/>
        <v>0.11466</v>
      </c>
      <c r="Q103" s="773">
        <f t="shared" si="14"/>
        <v>11.724438958940404</v>
      </c>
      <c r="R103" s="774">
        <f t="shared" si="14"/>
        <v>0.71260000000000001</v>
      </c>
      <c r="S103" s="930">
        <f t="shared" si="14"/>
        <v>0.13957999999999998</v>
      </c>
      <c r="T103" s="773">
        <f t="shared" si="14"/>
        <v>11.207884847917141</v>
      </c>
      <c r="U103" s="774">
        <f t="shared" si="14"/>
        <v>0.68068000000000006</v>
      </c>
      <c r="V103" s="930">
        <f t="shared" si="14"/>
        <v>0.13607999999999998</v>
      </c>
      <c r="W103" s="773">
        <f t="shared" si="14"/>
        <v>11.974177422814778</v>
      </c>
      <c r="X103" s="774">
        <f t="shared" si="14"/>
        <v>0.72926000000000002</v>
      </c>
      <c r="Y103" s="930">
        <f t="shared" si="14"/>
        <v>0.14574000000000001</v>
      </c>
      <c r="Z103" s="773">
        <f t="shared" si="14"/>
        <v>11.729708492558181</v>
      </c>
      <c r="AA103" s="774">
        <f t="shared" si="14"/>
        <v>0.71428000000000003</v>
      </c>
      <c r="AB103" s="930">
        <f t="shared" si="14"/>
        <v>0.14321999999999999</v>
      </c>
      <c r="AC103" s="773">
        <f t="shared" si="14"/>
        <v>11.551151869275728</v>
      </c>
      <c r="AD103" s="774">
        <f t="shared" si="14"/>
        <v>0.70307999999999993</v>
      </c>
      <c r="AE103" s="930">
        <f t="shared" si="14"/>
        <v>0.14266000000000004</v>
      </c>
      <c r="AF103" s="773">
        <f t="shared" si="14"/>
        <v>10.496458969616269</v>
      </c>
      <c r="AG103" s="774">
        <f t="shared" si="14"/>
        <v>0.63854</v>
      </c>
      <c r="AH103" s="930">
        <f t="shared" si="14"/>
        <v>0.13131999999999999</v>
      </c>
      <c r="AI103" s="773">
        <f t="shared" si="14"/>
        <v>10.937193773559411</v>
      </c>
      <c r="AJ103" s="774">
        <f t="shared" si="14"/>
        <v>0.66849999999999998</v>
      </c>
      <c r="AK103" s="930">
        <f t="shared" si="14"/>
        <v>0.13075999999999999</v>
      </c>
      <c r="AL103" s="773">
        <f t="shared" si="14"/>
        <v>11.40211464385033</v>
      </c>
      <c r="AM103" s="774">
        <f t="shared" si="14"/>
        <v>0.69201999999999997</v>
      </c>
      <c r="AN103" s="930">
        <f t="shared" si="14"/>
        <v>0.14069999999999999</v>
      </c>
      <c r="AO103" s="773">
        <f t="shared" si="14"/>
        <v>11.62990560065075</v>
      </c>
      <c r="AP103" s="774">
        <f t="shared" si="14"/>
        <v>0.70686000000000004</v>
      </c>
      <c r="AQ103" s="930">
        <f t="shared" si="14"/>
        <v>0.14854000000000003</v>
      </c>
    </row>
    <row r="104" spans="1:44" s="710" customFormat="1" ht="16.5" customHeight="1" thickBot="1">
      <c r="A104" s="1585" t="s">
        <v>82</v>
      </c>
      <c r="B104" s="1586"/>
      <c r="C104" s="1586"/>
      <c r="D104" s="1586"/>
      <c r="E104" s="1586"/>
      <c r="F104" s="1586"/>
      <c r="G104" s="1587"/>
      <c r="H104" s="813">
        <f t="shared" ref="H104:AQ104" si="15">H102</f>
        <v>20.332163767128698</v>
      </c>
      <c r="I104" s="814">
        <f t="shared" si="15"/>
        <v>1.23956</v>
      </c>
      <c r="J104" s="929">
        <f t="shared" si="15"/>
        <v>0.20089999999999997</v>
      </c>
      <c r="K104" s="813">
        <f t="shared" si="15"/>
        <v>20.818254158759146</v>
      </c>
      <c r="L104" s="814">
        <f t="shared" si="15"/>
        <v>1.2777799999999999</v>
      </c>
      <c r="M104" s="929">
        <f t="shared" si="15"/>
        <v>0.19754000000000002</v>
      </c>
      <c r="N104" s="813">
        <f t="shared" si="15"/>
        <v>22.47118492480616</v>
      </c>
      <c r="O104" s="814">
        <f t="shared" si="15"/>
        <v>1.3703200000000002</v>
      </c>
      <c r="P104" s="929">
        <f t="shared" si="15"/>
        <v>0.24318000000000001</v>
      </c>
      <c r="Q104" s="813">
        <f t="shared" si="15"/>
        <v>22.831123110419671</v>
      </c>
      <c r="R104" s="814">
        <f t="shared" si="15"/>
        <v>1.3893600000000002</v>
      </c>
      <c r="S104" s="929">
        <f t="shared" si="15"/>
        <v>0.24080000000000001</v>
      </c>
      <c r="T104" s="813">
        <f t="shared" si="15"/>
        <v>22.509749131268308</v>
      </c>
      <c r="U104" s="814">
        <f t="shared" si="15"/>
        <v>1.3700399999999999</v>
      </c>
      <c r="V104" s="929">
        <f t="shared" si="15"/>
        <v>0.23604000000000003</v>
      </c>
      <c r="W104" s="813">
        <f t="shared" si="15"/>
        <v>22.34648053671177</v>
      </c>
      <c r="X104" s="814">
        <f t="shared" si="15"/>
        <v>1.36402</v>
      </c>
      <c r="Y104" s="929">
        <f t="shared" si="15"/>
        <v>0.23436000000000001</v>
      </c>
      <c r="Z104" s="813">
        <f t="shared" si="15"/>
        <v>22.123544027969782</v>
      </c>
      <c r="AA104" s="814">
        <f t="shared" si="15"/>
        <v>1.3497399999999997</v>
      </c>
      <c r="AB104" s="929">
        <f t="shared" si="15"/>
        <v>0.23589999999999997</v>
      </c>
      <c r="AC104" s="813">
        <f t="shared" si="15"/>
        <v>22.049529841348267</v>
      </c>
      <c r="AD104" s="814">
        <f t="shared" si="15"/>
        <v>1.34484</v>
      </c>
      <c r="AE104" s="929">
        <f t="shared" si="15"/>
        <v>0.23730000000000001</v>
      </c>
      <c r="AF104" s="813">
        <f t="shared" si="15"/>
        <v>22.043273864141021</v>
      </c>
      <c r="AG104" s="814">
        <f t="shared" si="15"/>
        <v>1.34484</v>
      </c>
      <c r="AH104" s="929">
        <f t="shared" si="15"/>
        <v>0.23505999999999999</v>
      </c>
      <c r="AI104" s="813">
        <f t="shared" si="15"/>
        <v>21.844225225251719</v>
      </c>
      <c r="AJ104" s="814">
        <f t="shared" si="15"/>
        <v>1.3409200000000001</v>
      </c>
      <c r="AK104" s="929">
        <f t="shared" si="15"/>
        <v>0.22974</v>
      </c>
      <c r="AL104" s="813">
        <f t="shared" si="15"/>
        <v>21.654666291856078</v>
      </c>
      <c r="AM104" s="814">
        <f t="shared" si="15"/>
        <v>1.3176799999999997</v>
      </c>
      <c r="AN104" s="929">
        <f t="shared" si="15"/>
        <v>0.22889999999999996</v>
      </c>
      <c r="AO104" s="813">
        <f t="shared" si="15"/>
        <v>21.519044101062054</v>
      </c>
      <c r="AP104" s="814">
        <f t="shared" si="15"/>
        <v>1.3132000000000001</v>
      </c>
      <c r="AQ104" s="929">
        <f t="shared" si="15"/>
        <v>0.22750000000000001</v>
      </c>
    </row>
    <row r="105" spans="1:44" s="710" customFormat="1" ht="16.5" customHeight="1" thickBot="1">
      <c r="A105" s="1588" t="s">
        <v>83</v>
      </c>
      <c r="B105" s="1589"/>
      <c r="C105" s="1589"/>
      <c r="D105" s="1589"/>
      <c r="E105" s="1589"/>
      <c r="F105" s="1589"/>
      <c r="G105" s="1589"/>
      <c r="H105" s="820">
        <f t="shared" ref="H105:AQ105" si="16">H103+H104</f>
        <v>29.734473714348699</v>
      </c>
      <c r="I105" s="821">
        <f t="shared" si="16"/>
        <v>1.81874</v>
      </c>
      <c r="J105" s="928">
        <f t="shared" si="16"/>
        <v>0.27537999999999996</v>
      </c>
      <c r="K105" s="820">
        <f t="shared" si="16"/>
        <v>30.931434307251287</v>
      </c>
      <c r="L105" s="821">
        <f t="shared" si="16"/>
        <v>1.90204</v>
      </c>
      <c r="M105" s="928">
        <f t="shared" si="16"/>
        <v>0.28126000000000001</v>
      </c>
      <c r="N105" s="820">
        <f t="shared" si="16"/>
        <v>33.449286628364014</v>
      </c>
      <c r="O105" s="821">
        <f t="shared" si="16"/>
        <v>2.0405000000000002</v>
      </c>
      <c r="P105" s="928">
        <f t="shared" si="16"/>
        <v>0.35783999999999999</v>
      </c>
      <c r="Q105" s="820">
        <f t="shared" si="16"/>
        <v>34.555562069360079</v>
      </c>
      <c r="R105" s="821">
        <f t="shared" si="16"/>
        <v>2.1019600000000001</v>
      </c>
      <c r="S105" s="928">
        <f t="shared" si="16"/>
        <v>0.38038</v>
      </c>
      <c r="T105" s="820">
        <f t="shared" si="16"/>
        <v>33.71763397918545</v>
      </c>
      <c r="U105" s="821">
        <f t="shared" si="16"/>
        <v>2.0507200000000001</v>
      </c>
      <c r="V105" s="928">
        <f t="shared" si="16"/>
        <v>0.37212000000000001</v>
      </c>
      <c r="W105" s="820">
        <f t="shared" si="16"/>
        <v>34.32065795952655</v>
      </c>
      <c r="X105" s="821">
        <f t="shared" si="16"/>
        <v>2.09328</v>
      </c>
      <c r="Y105" s="928">
        <f t="shared" si="16"/>
        <v>0.38009999999999999</v>
      </c>
      <c r="Z105" s="820">
        <f t="shared" si="16"/>
        <v>33.85325252052796</v>
      </c>
      <c r="AA105" s="821">
        <f t="shared" si="16"/>
        <v>2.0640199999999997</v>
      </c>
      <c r="AB105" s="928">
        <f t="shared" si="16"/>
        <v>0.37911999999999996</v>
      </c>
      <c r="AC105" s="820">
        <f t="shared" si="16"/>
        <v>33.600681710623995</v>
      </c>
      <c r="AD105" s="821">
        <f t="shared" si="16"/>
        <v>2.04792</v>
      </c>
      <c r="AE105" s="928">
        <f t="shared" si="16"/>
        <v>0.37996000000000008</v>
      </c>
      <c r="AF105" s="820">
        <f t="shared" si="16"/>
        <v>32.539732833757292</v>
      </c>
      <c r="AG105" s="821">
        <f t="shared" si="16"/>
        <v>1.9833799999999999</v>
      </c>
      <c r="AH105" s="928">
        <f t="shared" si="16"/>
        <v>0.36637999999999998</v>
      </c>
      <c r="AI105" s="820">
        <f t="shared" si="16"/>
        <v>32.781418998811134</v>
      </c>
      <c r="AJ105" s="821">
        <f t="shared" si="16"/>
        <v>2.00942</v>
      </c>
      <c r="AK105" s="928">
        <f t="shared" si="16"/>
        <v>0.36049999999999999</v>
      </c>
      <c r="AL105" s="820">
        <f t="shared" si="16"/>
        <v>33.056780935706406</v>
      </c>
      <c r="AM105" s="821">
        <f t="shared" si="16"/>
        <v>2.0096999999999996</v>
      </c>
      <c r="AN105" s="928">
        <f t="shared" si="16"/>
        <v>0.36959999999999993</v>
      </c>
      <c r="AO105" s="820">
        <f t="shared" si="16"/>
        <v>33.148949701712802</v>
      </c>
      <c r="AP105" s="821">
        <f t="shared" si="16"/>
        <v>2.02006</v>
      </c>
      <c r="AQ105" s="928">
        <f t="shared" si="16"/>
        <v>0.37604000000000004</v>
      </c>
    </row>
    <row r="106" spans="1:44" ht="17.399999999999999" thickBot="1">
      <c r="A106" s="715"/>
      <c r="B106" s="927"/>
      <c r="C106" s="927"/>
      <c r="D106" s="926"/>
      <c r="E106" s="760"/>
      <c r="F106" s="926"/>
      <c r="G106" s="926"/>
      <c r="H106" s="925"/>
      <c r="I106" s="924"/>
      <c r="J106" s="924"/>
      <c r="K106" s="924"/>
      <c r="L106" s="924"/>
      <c r="M106" s="924"/>
      <c r="N106" s="925"/>
      <c r="O106" s="924"/>
      <c r="P106" s="924"/>
      <c r="Q106" s="925"/>
      <c r="R106" s="924"/>
      <c r="S106" s="924"/>
      <c r="T106" s="925"/>
      <c r="U106" s="924"/>
      <c r="V106" s="924"/>
      <c r="W106" s="925"/>
      <c r="X106" s="924"/>
      <c r="Y106" s="924"/>
      <c r="Z106" s="925"/>
      <c r="AA106" s="924"/>
      <c r="AB106" s="924"/>
      <c r="AC106" s="925"/>
      <c r="AD106" s="924"/>
      <c r="AE106" s="924"/>
      <c r="AF106" s="925"/>
      <c r="AG106" s="924"/>
      <c r="AH106" s="924"/>
      <c r="AI106" s="925"/>
      <c r="AJ106" s="924"/>
      <c r="AK106" s="924"/>
      <c r="AL106" s="925"/>
      <c r="AM106" s="924"/>
      <c r="AN106" s="924"/>
      <c r="AO106" s="925"/>
      <c r="AP106" s="924"/>
      <c r="AQ106" s="924"/>
      <c r="AR106" s="710"/>
    </row>
    <row r="107" spans="1:44" ht="16.8">
      <c r="A107" s="1563" t="s">
        <v>28</v>
      </c>
      <c r="B107" s="1564"/>
      <c r="C107" s="1564"/>
      <c r="D107" s="1555" t="s">
        <v>29</v>
      </c>
      <c r="E107" s="1556"/>
      <c r="F107" s="1556" t="s">
        <v>30</v>
      </c>
      <c r="G107" s="1557"/>
      <c r="H107" s="1565" t="s">
        <v>196</v>
      </c>
      <c r="I107" s="1566"/>
      <c r="J107" s="1567"/>
      <c r="K107" s="1565" t="s">
        <v>197</v>
      </c>
      <c r="L107" s="1566"/>
      <c r="M107" s="1567"/>
      <c r="N107" s="1565" t="s">
        <v>198</v>
      </c>
      <c r="O107" s="1566"/>
      <c r="P107" s="1567"/>
      <c r="Q107" s="1565" t="s">
        <v>199</v>
      </c>
      <c r="R107" s="1566"/>
      <c r="S107" s="1567"/>
      <c r="T107" s="1565" t="s">
        <v>200</v>
      </c>
      <c r="U107" s="1566"/>
      <c r="V107" s="1567"/>
      <c r="W107" s="1565" t="s">
        <v>201</v>
      </c>
      <c r="X107" s="1566"/>
      <c r="Y107" s="1567"/>
      <c r="Z107" s="1565" t="s">
        <v>202</v>
      </c>
      <c r="AA107" s="1566"/>
      <c r="AB107" s="1567"/>
      <c r="AC107" s="1565" t="s">
        <v>203</v>
      </c>
      <c r="AD107" s="1566"/>
      <c r="AE107" s="1567"/>
      <c r="AF107" s="1565" t="s">
        <v>204</v>
      </c>
      <c r="AG107" s="1566"/>
      <c r="AH107" s="1567"/>
      <c r="AI107" s="1565" t="s">
        <v>205</v>
      </c>
      <c r="AJ107" s="1566"/>
      <c r="AK107" s="1567"/>
      <c r="AL107" s="1565" t="s">
        <v>206</v>
      </c>
      <c r="AM107" s="1566"/>
      <c r="AN107" s="1567"/>
      <c r="AO107" s="1565" t="s">
        <v>207</v>
      </c>
      <c r="AP107" s="1566"/>
      <c r="AQ107" s="1567"/>
      <c r="AR107" s="710"/>
    </row>
    <row r="108" spans="1:44" ht="17.399999999999999" thickBot="1">
      <c r="A108" s="1580" t="s">
        <v>31</v>
      </c>
      <c r="B108" s="1581"/>
      <c r="C108" s="1581"/>
      <c r="D108" s="762" t="s">
        <v>32</v>
      </c>
      <c r="E108" s="763" t="s">
        <v>33</v>
      </c>
      <c r="F108" s="764" t="s">
        <v>32</v>
      </c>
      <c r="G108" s="765" t="s">
        <v>33</v>
      </c>
      <c r="H108" s="1577"/>
      <c r="I108" s="1578"/>
      <c r="J108" s="1579"/>
      <c r="K108" s="1577"/>
      <c r="L108" s="1578"/>
      <c r="M108" s="1579"/>
      <c r="N108" s="1577"/>
      <c r="O108" s="1578"/>
      <c r="P108" s="1579"/>
      <c r="Q108" s="1577"/>
      <c r="R108" s="1578"/>
      <c r="S108" s="1579"/>
      <c r="T108" s="1577"/>
      <c r="U108" s="1578"/>
      <c r="V108" s="1579"/>
      <c r="W108" s="1577"/>
      <c r="X108" s="1578"/>
      <c r="Y108" s="1579"/>
      <c r="Z108" s="1577"/>
      <c r="AA108" s="1578"/>
      <c r="AB108" s="1579"/>
      <c r="AC108" s="1577"/>
      <c r="AD108" s="1578"/>
      <c r="AE108" s="1579"/>
      <c r="AF108" s="1577"/>
      <c r="AG108" s="1578"/>
      <c r="AH108" s="1579"/>
      <c r="AI108" s="1577"/>
      <c r="AJ108" s="1578"/>
      <c r="AK108" s="1579"/>
      <c r="AL108" s="1577"/>
      <c r="AM108" s="1578"/>
      <c r="AN108" s="1579"/>
      <c r="AO108" s="1577"/>
      <c r="AP108" s="1578"/>
      <c r="AQ108" s="1579"/>
      <c r="AR108" s="710"/>
    </row>
    <row r="109" spans="1:44" s="710" customFormat="1" ht="16.5" customHeight="1">
      <c r="A109" s="816" t="s">
        <v>239</v>
      </c>
      <c r="B109" s="767" t="s">
        <v>238</v>
      </c>
      <c r="C109" s="768"/>
      <c r="D109" s="769"/>
      <c r="E109" s="770"/>
      <c r="F109" s="771"/>
      <c r="G109" s="772"/>
      <c r="H109" s="923">
        <f>SQRT(I109^2+J109^2)*1000/(1.73*H82)</f>
        <v>1.9546558150585387</v>
      </c>
      <c r="I109" s="922">
        <v>3.32E-2</v>
      </c>
      <c r="J109" s="921">
        <v>1.1599999999999999E-2</v>
      </c>
      <c r="K109" s="923">
        <f>SQRT(L109^2+M109^2)*1000/(1.73*K82)</f>
        <v>2.1522587296120528</v>
      </c>
      <c r="L109" s="922">
        <v>3.6799999999999999E-2</v>
      </c>
      <c r="M109" s="921">
        <v>1.32E-2</v>
      </c>
      <c r="N109" s="923">
        <f>SQRT(O109^2+P109^2)*1000/(1.73*N82)</f>
        <v>2.5762393840588662</v>
      </c>
      <c r="O109" s="922">
        <v>4.3200000000000002E-2</v>
      </c>
      <c r="P109" s="921">
        <v>1.6799999999999995E-2</v>
      </c>
      <c r="Q109" s="923">
        <f>SQRT(R109^2+S109^2)*1000/(1.73*Q82)</f>
        <v>2.5348497667833221</v>
      </c>
      <c r="R109" s="922">
        <v>4.2400000000000007E-2</v>
      </c>
      <c r="S109" s="921">
        <v>1.6800000000000002E-2</v>
      </c>
      <c r="T109" s="923">
        <f>SQRT(U109^2+V109^2)*1000/(1.73*T82)</f>
        <v>2.4318506543376484</v>
      </c>
      <c r="U109" s="922">
        <v>4.0399999999999998E-2</v>
      </c>
      <c r="V109" s="921">
        <v>1.6800000000000002E-2</v>
      </c>
      <c r="W109" s="923">
        <f>SQRT(X109^2+Y109^2)*1000/(1.73*W82)</f>
        <v>2.3738431602196473</v>
      </c>
      <c r="X109" s="922">
        <v>3.9600000000000003E-2</v>
      </c>
      <c r="Y109" s="921">
        <v>1.6E-2</v>
      </c>
      <c r="Z109" s="923">
        <f>SQRT(AA109^2+AB109^2)*1000/(1.73*Z82)</f>
        <v>2.2420279654030613</v>
      </c>
      <c r="AA109" s="922">
        <v>3.7200000000000004E-2</v>
      </c>
      <c r="AB109" s="921">
        <v>1.5599999999999999E-2</v>
      </c>
      <c r="AC109" s="923">
        <f>SQRT(AD109^2+AE109^2)*1000/(1.73*AC82)</f>
        <v>2.2586109947659021</v>
      </c>
      <c r="AD109" s="922">
        <v>3.7999999999999999E-2</v>
      </c>
      <c r="AE109" s="921">
        <v>1.44E-2</v>
      </c>
      <c r="AF109" s="923">
        <f>SQRT(AG109^2+AH109^2)*1000/(1.73*AF82)</f>
        <v>2.2458826153712361</v>
      </c>
      <c r="AG109" s="922">
        <v>3.7599999999999995E-2</v>
      </c>
      <c r="AH109" s="921">
        <v>1.4800000000000001E-2</v>
      </c>
      <c r="AI109" s="923">
        <f>SQRT(AJ109^2+AK109^2)*1000/(1.73*AI82)</f>
        <v>2.2783367997216399</v>
      </c>
      <c r="AJ109" s="922">
        <v>3.8799999999999994E-2</v>
      </c>
      <c r="AK109" s="921">
        <v>1.44E-2</v>
      </c>
      <c r="AL109" s="923">
        <f>SQRT(AM109^2+AN109^2)*1000/(1.73*AL82)</f>
        <v>2.2747472506793147</v>
      </c>
      <c r="AM109" s="922">
        <v>3.7999999999999999E-2</v>
      </c>
      <c r="AN109" s="921">
        <v>1.52E-2</v>
      </c>
      <c r="AO109" s="923">
        <f>SQRT(AP109^2+AQ109^2)*1000/(1.73*AO82)</f>
        <v>2.286091867788925</v>
      </c>
      <c r="AP109" s="922">
        <v>3.8799999999999994E-2</v>
      </c>
      <c r="AQ109" s="921">
        <v>1.4800000000000001E-2</v>
      </c>
      <c r="AR109" s="720"/>
    </row>
    <row r="110" spans="1:44" s="710" customFormat="1" ht="16.5" customHeight="1">
      <c r="A110" s="776" t="s">
        <v>237</v>
      </c>
      <c r="B110" s="777" t="s">
        <v>236</v>
      </c>
      <c r="C110" s="778"/>
      <c r="D110" s="779"/>
      <c r="E110" s="780"/>
      <c r="F110" s="781"/>
      <c r="G110" s="782"/>
      <c r="H110" s="920">
        <f>SQRT(I110^2+J110^2)*1000/(1.73*H82)</f>
        <v>65.615407573794613</v>
      </c>
      <c r="I110" s="903">
        <v>1.1747999999999998</v>
      </c>
      <c r="J110" s="919">
        <v>0.1164</v>
      </c>
      <c r="K110" s="920">
        <f>SQRT(L110^2+M110^2)*1000/(1.73*K82)</f>
        <v>66.565252192582648</v>
      </c>
      <c r="L110" s="903">
        <v>1.2036</v>
      </c>
      <c r="M110" s="919">
        <v>0.11580000000000001</v>
      </c>
      <c r="N110" s="920">
        <f>SQRT(O110^2+P110^2)*1000/(1.73*N82)</f>
        <v>71.620812623165151</v>
      </c>
      <c r="O110" s="903">
        <v>1.2768000000000002</v>
      </c>
      <c r="P110" s="919">
        <v>0.17399999999999999</v>
      </c>
      <c r="Q110" s="920">
        <f>SQRT(R110^2+S110^2)*1000/(1.73*Q82)</f>
        <v>74.086999391718052</v>
      </c>
      <c r="R110" s="903">
        <v>1.3206</v>
      </c>
      <c r="S110" s="919">
        <v>0.1812</v>
      </c>
      <c r="T110" s="920">
        <f>SQRT(U110^2+V110^2)*1000/(1.73*T82)</f>
        <v>74.337831763472494</v>
      </c>
      <c r="U110" s="903">
        <v>1.3254000000000001</v>
      </c>
      <c r="V110" s="919">
        <v>0.17939999999999998</v>
      </c>
      <c r="W110" s="920">
        <f>SQRT(X110^2+Y110^2)*1000/(1.73*W82)</f>
        <v>74.904112803913875</v>
      </c>
      <c r="X110" s="903">
        <v>1.3355999999999999</v>
      </c>
      <c r="Y110" s="919">
        <v>0.18</v>
      </c>
      <c r="Z110" s="920">
        <f>SQRT(AA110^2+AB110^2)*1000/(1.73*Z82)</f>
        <v>75.77676038580384</v>
      </c>
      <c r="AA110" s="903">
        <v>1.3511999999999997</v>
      </c>
      <c r="AB110" s="919">
        <v>0.18180000000000002</v>
      </c>
      <c r="AC110" s="920">
        <f>SQRT(AD110^2+AE110^2)*1000/(1.73*AC82)</f>
        <v>75.206011504932221</v>
      </c>
      <c r="AD110" s="903">
        <v>1.341</v>
      </c>
      <c r="AE110" s="919">
        <v>0.18059999999999998</v>
      </c>
      <c r="AF110" s="920">
        <f>SQRT(AG110^2+AH110^2)*1000/(1.73*AF82)</f>
        <v>74.044919890533066</v>
      </c>
      <c r="AG110" s="903">
        <v>1.32</v>
      </c>
      <c r="AH110" s="919">
        <v>0.18</v>
      </c>
      <c r="AI110" s="920">
        <f>SQRT(AJ110^2+AK110^2)*1000/(1.73*AI82)</f>
        <v>72.920360815806191</v>
      </c>
      <c r="AJ110" s="903">
        <v>1.3128</v>
      </c>
      <c r="AK110" s="919">
        <v>0.17639999999999997</v>
      </c>
      <c r="AL110" s="920">
        <f>SQRT(AM110^2+AN110^2)*1000/(1.73*AL82)</f>
        <v>73.121317997993671</v>
      </c>
      <c r="AM110" s="903">
        <v>1.3038000000000003</v>
      </c>
      <c r="AN110" s="919">
        <v>0.17580000000000001</v>
      </c>
      <c r="AO110" s="920">
        <f>SQRT(AP110^2+AQ110^2)*1000/(1.73*AO82)</f>
        <v>73.049680392224346</v>
      </c>
      <c r="AP110" s="903">
        <v>1.3146</v>
      </c>
      <c r="AQ110" s="919">
        <v>0.18059999999999998</v>
      </c>
      <c r="AR110" s="720"/>
    </row>
    <row r="111" spans="1:44" s="710" customFormat="1" ht="16.5" customHeight="1">
      <c r="A111" s="776" t="s">
        <v>235</v>
      </c>
      <c r="B111" s="777" t="s">
        <v>234</v>
      </c>
      <c r="C111" s="778"/>
      <c r="D111" s="779"/>
      <c r="E111" s="780"/>
      <c r="F111" s="781"/>
      <c r="G111" s="782"/>
      <c r="H111" s="920">
        <f>SQRT(I111^2+J111^2)*1000/(1.73*H82)</f>
        <v>2.4616470494737945</v>
      </c>
      <c r="I111" s="903">
        <v>4.2400000000000007E-2</v>
      </c>
      <c r="J111" s="919">
        <v>1.2800000000000001E-2</v>
      </c>
      <c r="K111" s="920">
        <f>SQRT(L111^2+M111^2)*1000/(1.73*K82)</f>
        <v>2.3665302277684739</v>
      </c>
      <c r="L111" s="903">
        <v>4.1099999999999998E-2</v>
      </c>
      <c r="M111" s="919">
        <v>1.2600000000000002E-2</v>
      </c>
      <c r="N111" s="920">
        <f>SQRT(O111^2+P111^2)*1000/(1.73*N82)</f>
        <v>2.7386689164094853</v>
      </c>
      <c r="O111" s="903">
        <v>4.65E-2</v>
      </c>
      <c r="P111" s="919">
        <v>1.6300000000000002E-2</v>
      </c>
      <c r="Q111" s="920">
        <f>SQRT(R111^2+S111^2)*1000/(1.73*Q82)</f>
        <v>3.1121420828944344</v>
      </c>
      <c r="R111" s="903">
        <v>5.2299999999999999E-2</v>
      </c>
      <c r="S111" s="919">
        <v>0.02</v>
      </c>
      <c r="T111" s="920">
        <f>SQRT(U111^2+V111^2)*1000/(1.73*T82)</f>
        <v>2.2859640478338679</v>
      </c>
      <c r="U111" s="903">
        <v>3.9399999999999998E-2</v>
      </c>
      <c r="V111" s="919">
        <v>1.1800000000000001E-2</v>
      </c>
      <c r="W111" s="920">
        <f>SQRT(X111^2+Y111^2)*1000/(1.73*W82)</f>
        <v>2.1257323410107909</v>
      </c>
      <c r="X111" s="903">
        <v>3.6599999999999994E-2</v>
      </c>
      <c r="Y111" s="919">
        <v>1.1100000000000002E-2</v>
      </c>
      <c r="Z111" s="920">
        <f>SQRT(AA111^2+AB111^2)*1000/(1.73*Z82)</f>
        <v>2.1638144639461481</v>
      </c>
      <c r="AA111" s="903">
        <v>3.7100000000000001E-2</v>
      </c>
      <c r="AB111" s="919">
        <v>1.1800000000000001E-2</v>
      </c>
      <c r="AC111" s="920">
        <f>SQRT(AD111^2+AE111^2)*1000/(1.73*AC82)</f>
        <v>2.1864598117462557</v>
      </c>
      <c r="AD111" s="903">
        <v>3.73E-2</v>
      </c>
      <c r="AE111" s="919">
        <v>1.2500000000000001E-2</v>
      </c>
      <c r="AF111" s="920">
        <f>SQRT(AG111^2+AH111^2)*1000/(1.73*AF82)</f>
        <v>2.7231490492182853</v>
      </c>
      <c r="AG111" s="903">
        <v>4.3099999999999999E-2</v>
      </c>
      <c r="AH111" s="919">
        <v>2.3299999999999998E-2</v>
      </c>
      <c r="AI111" s="920">
        <f>SQRT(AJ111^2+AK111^2)*1000/(1.73*AI82)</f>
        <v>2.3493267225333159</v>
      </c>
      <c r="AJ111" s="903">
        <v>3.8600000000000002E-2</v>
      </c>
      <c r="AK111" s="919">
        <v>1.8200000000000001E-2</v>
      </c>
      <c r="AL111" s="920">
        <f>SQRT(AM111^2+AN111^2)*1000/(1.73*AL82)</f>
        <v>2.0238312852595985</v>
      </c>
      <c r="AM111" s="903">
        <v>3.4200000000000001E-2</v>
      </c>
      <c r="AN111" s="919">
        <v>1.2500000000000001E-2</v>
      </c>
      <c r="AO111" s="920">
        <f>SQRT(AP111^2+AQ111^2)*1000/(1.73*AO82)</f>
        <v>1.9474414451158886</v>
      </c>
      <c r="AP111" s="903">
        <v>3.2899999999999999E-2</v>
      </c>
      <c r="AQ111" s="919">
        <v>1.2999999999999999E-2</v>
      </c>
      <c r="AR111" s="720"/>
    </row>
    <row r="112" spans="1:44" s="710" customFormat="1" ht="16.5" customHeight="1">
      <c r="A112" s="776" t="s">
        <v>233</v>
      </c>
      <c r="B112" s="777" t="s">
        <v>232</v>
      </c>
      <c r="C112" s="778"/>
      <c r="D112" s="779"/>
      <c r="E112" s="780"/>
      <c r="F112" s="781"/>
      <c r="G112" s="782"/>
      <c r="H112" s="920">
        <f>SQRT(I112^2+J112^2)*1000/(1.73*H82)</f>
        <v>57.514154380953876</v>
      </c>
      <c r="I112" s="903">
        <v>1.012</v>
      </c>
      <c r="J112" s="919">
        <v>0.216</v>
      </c>
      <c r="K112" s="920">
        <f>SQRT(L112^2+M112^2)*1000/(1.73*K82)</f>
        <v>57.349534249820856</v>
      </c>
      <c r="L112" s="903">
        <v>1.0192000000000001</v>
      </c>
      <c r="M112" s="919">
        <v>0.21560000000000001</v>
      </c>
      <c r="N112" s="920">
        <f>SQRT(O112^2+P112^2)*1000/(1.73*N82)</f>
        <v>59.971917283566064</v>
      </c>
      <c r="O112" s="903">
        <v>1.0528</v>
      </c>
      <c r="P112" s="919">
        <v>0.23639999999999997</v>
      </c>
      <c r="Q112" s="920">
        <f>SQRT(R112^2+S112^2)*1000/(1.73*Q82)</f>
        <v>61.367990804389841</v>
      </c>
      <c r="R112" s="903">
        <v>1.0780000000000001</v>
      </c>
      <c r="S112" s="919">
        <v>0.23880000000000001</v>
      </c>
      <c r="T112" s="920">
        <f>SQRT(U112^2+V112^2)*1000/(1.73*T82)</f>
        <v>61.673993980245641</v>
      </c>
      <c r="U112" s="903">
        <v>1.0851999999999997</v>
      </c>
      <c r="V112" s="919">
        <v>0.2316</v>
      </c>
      <c r="W112" s="920">
        <f>SQRT(X112^2+Y112^2)*1000/(1.73*W82)</f>
        <v>59.743456803454968</v>
      </c>
      <c r="X112" s="903">
        <v>1.0524</v>
      </c>
      <c r="Y112" s="919">
        <v>0.21880000000000002</v>
      </c>
      <c r="Z112" s="920">
        <f>SQRT(AA112^2+AB112^2)*1000/(1.73*Z82)</f>
        <v>58.640706979696155</v>
      </c>
      <c r="AA112" s="903">
        <v>1.0327999999999999</v>
      </c>
      <c r="AB112" s="919">
        <v>0.21559999999999999</v>
      </c>
      <c r="AC112" s="920">
        <f>SQRT(AD112^2+AE112^2)*1000/(1.73*AC82)</f>
        <v>58.66701555855304</v>
      </c>
      <c r="AD112" s="903">
        <v>1.0331999999999999</v>
      </c>
      <c r="AE112" s="919">
        <v>0.216</v>
      </c>
      <c r="AF112" s="920">
        <f>SQRT(AG112^2+AH112^2)*1000/(1.73*AF82)</f>
        <v>58.369708355403731</v>
      </c>
      <c r="AG112" s="903">
        <v>1.0267999999999999</v>
      </c>
      <c r="AH112" s="919">
        <v>0.22040000000000001</v>
      </c>
      <c r="AI112" s="920">
        <f>SQRT(AJ112^2+AK112^2)*1000/(1.73*AI82)</f>
        <v>59.039877742038293</v>
      </c>
      <c r="AJ112" s="903">
        <v>1.0504</v>
      </c>
      <c r="AK112" s="919">
        <v>0.21639999999999998</v>
      </c>
      <c r="AL112" s="920">
        <f>SQRT(AM112^2+AN112^2)*1000/(1.73*AL82)</f>
        <v>60.047589526682955</v>
      </c>
      <c r="AM112" s="903">
        <v>1.0584</v>
      </c>
      <c r="AN112" s="919">
        <v>0.21680000000000002</v>
      </c>
      <c r="AO112" s="920">
        <f>SQRT(AP112^2+AQ112^2)*1000/(1.73*AO82)</f>
        <v>58.231323871004491</v>
      </c>
      <c r="AP112" s="903">
        <v>1.0372000000000001</v>
      </c>
      <c r="AQ112" s="919">
        <v>0.20760000000000003</v>
      </c>
      <c r="AR112" s="720"/>
    </row>
    <row r="113" spans="1:44" s="710" customFormat="1" ht="16.5" customHeight="1">
      <c r="A113" s="776" t="s">
        <v>231</v>
      </c>
      <c r="B113" s="777" t="s">
        <v>230</v>
      </c>
      <c r="C113" s="778"/>
      <c r="D113" s="779"/>
      <c r="E113" s="780"/>
      <c r="F113" s="781"/>
      <c r="G113" s="782"/>
      <c r="H113" s="920">
        <f>SQRT(I113^2+J113^2)*1000/(1.73*H82)</f>
        <v>109.68187306902699</v>
      </c>
      <c r="I113" s="903">
        <v>1.9451999999999998</v>
      </c>
      <c r="J113" s="919">
        <v>0.33239999999999997</v>
      </c>
      <c r="K113" s="920">
        <f>SQRT(L113^2+M113^2)*1000/(1.73*K82)</f>
        <v>110.56951926207472</v>
      </c>
      <c r="L113" s="903">
        <v>1.9812000000000001</v>
      </c>
      <c r="M113" s="919">
        <v>0.33</v>
      </c>
      <c r="N113" s="920">
        <f>SQRT(O113^2+P113^2)*1000/(1.73*N82)</f>
        <v>114.56045927267638</v>
      </c>
      <c r="O113" s="903">
        <v>2.0244</v>
      </c>
      <c r="P113" s="919">
        <v>0.3876</v>
      </c>
      <c r="Q113" s="920">
        <f>SQRT(R113^2+S113^2)*1000/(1.73*Q82)</f>
        <v>119.60329526995869</v>
      </c>
      <c r="R113" s="903">
        <v>2.1155999999999997</v>
      </c>
      <c r="S113" s="919">
        <v>0.39360000000000001</v>
      </c>
      <c r="T113" s="920">
        <f>SQRT(U113^2+V113^2)*1000/(1.73*T82)</f>
        <v>120.93911422812245</v>
      </c>
      <c r="U113" s="903">
        <v>2.1419999999999999</v>
      </c>
      <c r="V113" s="919">
        <v>0.38280000000000003</v>
      </c>
      <c r="W113" s="920">
        <f>SQRT(X113^2+Y113^2)*1000/(1.73*W82)</f>
        <v>114.09261045724323</v>
      </c>
      <c r="X113" s="903">
        <v>2.0219999999999998</v>
      </c>
      <c r="Y113" s="919">
        <v>0.35399999999999998</v>
      </c>
      <c r="Z113" s="920">
        <f>SQRT(AA113^2+AB113^2)*1000/(1.73*Z82)</f>
        <v>113.00695252324121</v>
      </c>
      <c r="AA113" s="903">
        <v>2.0028000000000001</v>
      </c>
      <c r="AB113" s="919">
        <v>0.35039999999999999</v>
      </c>
      <c r="AC113" s="920">
        <f>SQRT(AD113^2+AE113^2)*1000/(1.73*AC82)</f>
        <v>112.21562397838539</v>
      </c>
      <c r="AD113" s="903">
        <v>1.9895999999999998</v>
      </c>
      <c r="AE113" s="919">
        <v>0.34320000000000006</v>
      </c>
      <c r="AF113" s="920">
        <f>SQRT(AG113^2+AH113^2)*1000/(1.73*AF82)</f>
        <v>108.33347090406365</v>
      </c>
      <c r="AG113" s="903">
        <v>1.9176</v>
      </c>
      <c r="AH113" s="919">
        <v>0.34920000000000007</v>
      </c>
      <c r="AI113" s="920">
        <f>SQRT(AJ113^2+AK113^2)*1000/(1.73*AI82)</f>
        <v>104.79742466539328</v>
      </c>
      <c r="AJ113" s="903">
        <v>1.8744000000000001</v>
      </c>
      <c r="AK113" s="919">
        <v>0.33239999999999997</v>
      </c>
      <c r="AL113" s="920">
        <f>SQRT(AM113^2+AN113^2)*1000/(1.73*AL82)</f>
        <v>104.82758916531868</v>
      </c>
      <c r="AM113" s="903">
        <v>1.8575999999999999</v>
      </c>
      <c r="AN113" s="919">
        <v>0.32639999999999997</v>
      </c>
      <c r="AO113" s="920">
        <f>SQRT(AP113^2+AQ113^2)*1000/(1.73*AO82)</f>
        <v>96.956304156924432</v>
      </c>
      <c r="AP113" s="903">
        <v>1.7315999999999998</v>
      </c>
      <c r="AQ113" s="919">
        <v>0.3216</v>
      </c>
      <c r="AR113" s="720"/>
    </row>
    <row r="114" spans="1:44" s="710" customFormat="1" ht="16.5" customHeight="1">
      <c r="A114" s="776" t="s">
        <v>229</v>
      </c>
      <c r="B114" s="777" t="s">
        <v>228</v>
      </c>
      <c r="C114" s="778"/>
      <c r="D114" s="779"/>
      <c r="E114" s="780"/>
      <c r="F114" s="781"/>
      <c r="G114" s="782"/>
      <c r="H114" s="920">
        <f>SQRT(I114^2+J114^2)*1000/(1.73*H82)</f>
        <v>110.99053255011235</v>
      </c>
      <c r="I114" s="903">
        <v>1.9744000000000002</v>
      </c>
      <c r="J114" s="919">
        <v>0.29919999999999997</v>
      </c>
      <c r="K114" s="920">
        <f>SQRT(L114^2+M114^2)*1000/(1.73*K82)</f>
        <v>118.80661418564031</v>
      </c>
      <c r="L114" s="903">
        <v>2.1303999999999998</v>
      </c>
      <c r="M114" s="919">
        <v>0.3448</v>
      </c>
      <c r="N114" s="920">
        <f>SQRT(O114^2+P114^2)*1000/(1.73*N82)</f>
        <v>129.82202827164295</v>
      </c>
      <c r="O114" s="903">
        <v>2.2944</v>
      </c>
      <c r="P114" s="919">
        <v>0.43760000000000004</v>
      </c>
      <c r="Q114" s="920">
        <f>SQRT(R114^2+S114^2)*1000/(1.73*Q82)</f>
        <v>131.26885770381401</v>
      </c>
      <c r="R114" s="903">
        <v>2.3239999999999998</v>
      </c>
      <c r="S114" s="919">
        <v>0.42079999999999995</v>
      </c>
      <c r="T114" s="920">
        <f>SQRT(U114^2+V114^2)*1000/(1.73*T82)</f>
        <v>134.50551024817872</v>
      </c>
      <c r="U114" s="903">
        <v>2.3839999999999999</v>
      </c>
      <c r="V114" s="919">
        <v>0.41599999999999998</v>
      </c>
      <c r="W114" s="920">
        <f>SQRT(X114^2+Y114^2)*1000/(1.73*W82)</f>
        <v>135.1035964028209</v>
      </c>
      <c r="X114" s="903">
        <v>2.3952</v>
      </c>
      <c r="Y114" s="919">
        <v>0.41439999999999999</v>
      </c>
      <c r="Z114" s="920">
        <f>SQRT(AA114^2+AB114^2)*1000/(1.73*Z82)</f>
        <v>132.34185223590219</v>
      </c>
      <c r="AA114" s="903">
        <v>2.3456000000000001</v>
      </c>
      <c r="AB114" s="919">
        <v>0.40960000000000002</v>
      </c>
      <c r="AC114" s="920">
        <f>SQRT(AD114^2+AE114^2)*1000/(1.73*AC82)</f>
        <v>132.59152513811523</v>
      </c>
      <c r="AD114" s="903">
        <v>2.3495999999999997</v>
      </c>
      <c r="AE114" s="919">
        <v>0.41279999999999994</v>
      </c>
      <c r="AF114" s="920">
        <f>SQRT(AG114^2+AH114^2)*1000/(1.73*AF82)</f>
        <v>124.44898284140021</v>
      </c>
      <c r="AG114" s="903">
        <v>2.2016</v>
      </c>
      <c r="AH114" s="919">
        <v>0.40799999999999997</v>
      </c>
      <c r="AI114" s="920">
        <f>SQRT(AJ114^2+AK114^2)*1000/(1.73*AI82)</f>
        <v>113.6867094120521</v>
      </c>
      <c r="AJ114" s="903">
        <v>2.0287999999999999</v>
      </c>
      <c r="AK114" s="919">
        <v>0.3856</v>
      </c>
      <c r="AL114" s="920">
        <f>SQRT(AM114^2+AN114^2)*1000/(1.73*AL82)</f>
        <v>116.86805727723497</v>
      </c>
      <c r="AM114" s="903">
        <v>2.0631999999999997</v>
      </c>
      <c r="AN114" s="919">
        <v>0.40560000000000002</v>
      </c>
      <c r="AO114" s="920">
        <f>SQRT(AP114^2+AQ114^2)*1000/(1.73*AO82)</f>
        <v>110.76246402673931</v>
      </c>
      <c r="AP114" s="903">
        <v>1.972</v>
      </c>
      <c r="AQ114" s="919">
        <v>0.3992</v>
      </c>
      <c r="AR114" s="720"/>
    </row>
    <row r="115" spans="1:44" s="710" customFormat="1" ht="16.5" customHeight="1">
      <c r="A115" s="776" t="s">
        <v>227</v>
      </c>
      <c r="B115" s="777" t="s">
        <v>226</v>
      </c>
      <c r="C115" s="778"/>
      <c r="D115" s="779"/>
      <c r="E115" s="780"/>
      <c r="F115" s="781"/>
      <c r="G115" s="782"/>
      <c r="H115" s="920">
        <f>SQRT(I115^2+J115^2)*1000/(1.73*H90)</f>
        <v>33.580664548254056</v>
      </c>
      <c r="I115" s="903">
        <v>0.59520000000000006</v>
      </c>
      <c r="J115" s="919">
        <v>0.10380000000000002</v>
      </c>
      <c r="K115" s="920">
        <f>SQRT(L115^2+M115^2)*1000/(1.73*K90)</f>
        <v>33.499983795028427</v>
      </c>
      <c r="L115" s="903">
        <v>0.59939999999999993</v>
      </c>
      <c r="M115" s="919">
        <v>0.105</v>
      </c>
      <c r="N115" s="920">
        <f>SQRT(O115^2+P115^2)*1000/(1.73*N90)</f>
        <v>35.867874434765248</v>
      </c>
      <c r="O115" s="903">
        <v>0.63539999999999996</v>
      </c>
      <c r="P115" s="919">
        <v>0.1128</v>
      </c>
      <c r="Q115" s="920">
        <f>SQRT(R115^2+S115^2)*1000/(1.73*Q90)</f>
        <v>36.091963899458818</v>
      </c>
      <c r="R115" s="903">
        <v>0.63960000000000006</v>
      </c>
      <c r="S115" s="919">
        <v>0.11220000000000001</v>
      </c>
      <c r="T115" s="920">
        <f>SQRT(U115^2+V115^2)*1000/(1.73*T90)</f>
        <v>37.82858335783763</v>
      </c>
      <c r="U115" s="903">
        <v>0.6714</v>
      </c>
      <c r="V115" s="919">
        <v>0.11159999999999999</v>
      </c>
      <c r="W115" s="920">
        <f>SQRT(X115^2+Y115^2)*1000/(1.73*W90)</f>
        <v>37.746472736846627</v>
      </c>
      <c r="X115" s="903">
        <v>0.66959999999999986</v>
      </c>
      <c r="Y115" s="919">
        <v>0.1134</v>
      </c>
      <c r="Z115" s="920">
        <f>SQRT(AA115^2+AB115^2)*1000/(1.73*Z90)</f>
        <v>38.015082683561488</v>
      </c>
      <c r="AA115" s="903">
        <v>0.6744</v>
      </c>
      <c r="AB115" s="919">
        <v>0.114</v>
      </c>
      <c r="AC115" s="920">
        <f>SQRT(AD115^2+AE115^2)*1000/(1.73*AC90)</f>
        <v>38.256380445751454</v>
      </c>
      <c r="AD115" s="903">
        <v>0.67859999999999998</v>
      </c>
      <c r="AE115" s="919">
        <v>0.1152</v>
      </c>
      <c r="AF115" s="920">
        <f>SQRT(AG115^2+AH115^2)*1000/(1.73*AF90)</f>
        <v>35.949078789989876</v>
      </c>
      <c r="AG115" s="903">
        <v>0.6372000000000001</v>
      </c>
      <c r="AH115" s="919">
        <v>0.111</v>
      </c>
      <c r="AI115" s="920">
        <f>SQRT(AJ115^2+AK115^2)*1000/(1.73*AI90)</f>
        <v>34.319237591526672</v>
      </c>
      <c r="AJ115" s="903">
        <v>0.61439999999999995</v>
      </c>
      <c r="AK115" s="919">
        <v>0.1056</v>
      </c>
      <c r="AL115" s="920">
        <f>SQRT(AM115^2+AN115^2)*1000/(1.73*AL90)</f>
        <v>34.415182587424155</v>
      </c>
      <c r="AM115" s="903">
        <v>0.60960000000000003</v>
      </c>
      <c r="AN115" s="919">
        <v>0.10859999999999999</v>
      </c>
      <c r="AO115" s="920">
        <f>SQRT(AP115^2+AQ115^2)*1000/(1.73*AO90)</f>
        <v>34.519528554165511</v>
      </c>
      <c r="AP115" s="903">
        <v>0.61140000000000005</v>
      </c>
      <c r="AQ115" s="919">
        <v>0.10920000000000001</v>
      </c>
      <c r="AR115" s="720"/>
    </row>
    <row r="116" spans="1:44" s="710" customFormat="1" ht="16.5" customHeight="1">
      <c r="A116" s="776" t="s">
        <v>225</v>
      </c>
      <c r="B116" s="777" t="s">
        <v>224</v>
      </c>
      <c r="C116" s="778"/>
      <c r="D116" s="779"/>
      <c r="E116" s="780"/>
      <c r="F116" s="781"/>
      <c r="G116" s="782"/>
      <c r="H116" s="920">
        <f>SQRT(I116^2+J116^2)*1000/(1.73*H90)</f>
        <v>56.789800234025492</v>
      </c>
      <c r="I116" s="903">
        <v>1.0124000000000002</v>
      </c>
      <c r="J116" s="919">
        <v>0.13800000000000001</v>
      </c>
      <c r="K116" s="920">
        <f>SQRT(L116^2+M116^2)*1000/(1.73*K90)</f>
        <v>57.079684437556935</v>
      </c>
      <c r="L116" s="903">
        <v>1.028</v>
      </c>
      <c r="M116" s="919">
        <v>0.13519999999999999</v>
      </c>
      <c r="N116" s="920">
        <f>SQRT(O116^2+P116^2)*1000/(1.73*N90)</f>
        <v>61.450454094262014</v>
      </c>
      <c r="O116" s="903">
        <v>1.0904</v>
      </c>
      <c r="P116" s="919">
        <v>0.18280000000000002</v>
      </c>
      <c r="Q116" s="920">
        <f>SQRT(R116^2+S116^2)*1000/(1.73*Q90)</f>
        <v>64.316394710747304</v>
      </c>
      <c r="R116" s="903">
        <v>1.1392</v>
      </c>
      <c r="S116" s="919">
        <v>0.20319999999999999</v>
      </c>
      <c r="T116" s="920">
        <f>SQRT(U116^2+V116^2)*1000/(1.73*T90)</f>
        <v>64.273014071821493</v>
      </c>
      <c r="U116" s="903">
        <v>1.1395999999999999</v>
      </c>
      <c r="V116" s="919">
        <v>0.19639999999999996</v>
      </c>
      <c r="W116" s="920">
        <f>SQRT(X116^2+Y116^2)*1000/(1.73*W90)</f>
        <v>65.647229617956469</v>
      </c>
      <c r="X116" s="903">
        <v>1.1639999999999999</v>
      </c>
      <c r="Y116" s="919">
        <v>0.20039999999999997</v>
      </c>
      <c r="Z116" s="920">
        <f>SQRT(AA116^2+AB116^2)*1000/(1.73*Z90)</f>
        <v>65.96467317953794</v>
      </c>
      <c r="AA116" s="903">
        <v>1.17</v>
      </c>
      <c r="AB116" s="919">
        <v>0.19919999999999999</v>
      </c>
      <c r="AC116" s="920">
        <f>SQRT(AD116^2+AE116^2)*1000/(1.73*AC90)</f>
        <v>65.591471566820928</v>
      </c>
      <c r="AD116" s="903">
        <v>1.1639999999999999</v>
      </c>
      <c r="AE116" s="919">
        <v>0.19439999999999999</v>
      </c>
      <c r="AF116" s="920">
        <f>SQRT(AG116^2+AH116^2)*1000/(1.73*AF90)</f>
        <v>63.300142693864828</v>
      </c>
      <c r="AG116" s="903">
        <v>1.1228</v>
      </c>
      <c r="AH116" s="919">
        <v>0.19080000000000003</v>
      </c>
      <c r="AI116" s="920">
        <f>SQRT(AJ116^2+AK116^2)*1000/(1.73*AI90)</f>
        <v>62.79481830645021</v>
      </c>
      <c r="AJ116" s="903">
        <v>1.1248</v>
      </c>
      <c r="AK116" s="919">
        <v>0.18960000000000002</v>
      </c>
      <c r="AL116" s="920">
        <f>SQRT(AM116^2+AN116^2)*1000/(1.73*AL90)</f>
        <v>63.992010772201439</v>
      </c>
      <c r="AM116" s="903">
        <v>1.1344000000000001</v>
      </c>
      <c r="AN116" s="919">
        <v>0.1968</v>
      </c>
      <c r="AO116" s="920">
        <f>SQRT(AP116^2+AQ116^2)*1000/(1.73*AO90)</f>
        <v>62.612841715839032</v>
      </c>
      <c r="AP116" s="903">
        <v>1.1108000000000002</v>
      </c>
      <c r="AQ116" s="919">
        <v>0.18760000000000002</v>
      </c>
      <c r="AR116" s="720"/>
    </row>
    <row r="117" spans="1:44" s="710" customFormat="1" ht="16.5" customHeight="1">
      <c r="A117" s="776" t="s">
        <v>223</v>
      </c>
      <c r="B117" s="777" t="s">
        <v>222</v>
      </c>
      <c r="C117" s="778"/>
      <c r="D117" s="779"/>
      <c r="E117" s="780"/>
      <c r="F117" s="781"/>
      <c r="G117" s="782"/>
      <c r="H117" s="920">
        <f>SQRT(I117^2+J117^2)*1000/(1.73*H90)</f>
        <v>12.189423430912779</v>
      </c>
      <c r="I117" s="903">
        <v>0.21059999999999998</v>
      </c>
      <c r="J117" s="919">
        <v>6.1200000000000004E-2</v>
      </c>
      <c r="K117" s="920">
        <f>SQRT(L117^2+M117^2)*1000/(1.73*K90)</f>
        <v>11.595794301154978</v>
      </c>
      <c r="L117" s="903">
        <v>0.2094</v>
      </c>
      <c r="M117" s="919">
        <v>2.2800000000000001E-2</v>
      </c>
      <c r="N117" s="920">
        <f>SQRT(O117^2+P117^2)*1000/(1.73*N90)</f>
        <v>12.24136222081369</v>
      </c>
      <c r="O117" s="903">
        <v>0.219</v>
      </c>
      <c r="P117" s="919">
        <v>2.3399999999999997E-2</v>
      </c>
      <c r="Q117" s="920">
        <f>SQRT(R117^2+S117^2)*1000/(1.73*Q90)</f>
        <v>11.9466477185722</v>
      </c>
      <c r="R117" s="903">
        <v>0.21360000000000001</v>
      </c>
      <c r="S117" s="919">
        <v>2.4E-2</v>
      </c>
      <c r="T117" s="920">
        <f>SQRT(U117^2+V117^2)*1000/(1.73*T90)</f>
        <v>12.330702870666027</v>
      </c>
      <c r="U117" s="903">
        <v>0.22080000000000002</v>
      </c>
      <c r="V117" s="919">
        <v>2.1600000000000001E-2</v>
      </c>
      <c r="W117" s="920">
        <f>SQRT(X117^2+Y117^2)*1000/(1.73*W90)</f>
        <v>11.063146669741707</v>
      </c>
      <c r="X117" s="903">
        <v>0.19800000000000001</v>
      </c>
      <c r="Y117" s="919">
        <v>2.0399999999999998E-2</v>
      </c>
      <c r="Z117" s="920">
        <f>SQRT(AA117^2+AB117^2)*1000/(1.73*Z90)</f>
        <v>11.26911076593673</v>
      </c>
      <c r="AA117" s="903">
        <v>0.20160000000000003</v>
      </c>
      <c r="AB117" s="919">
        <v>2.1600000000000001E-2</v>
      </c>
      <c r="AC117" s="920">
        <f>SQRT(AD117^2+AE117^2)*1000/(1.73*AC90)</f>
        <v>11.156091738017642</v>
      </c>
      <c r="AD117" s="903">
        <v>0.19980000000000001</v>
      </c>
      <c r="AE117" s="919">
        <v>1.9199999999999998E-2</v>
      </c>
      <c r="AF117" s="920">
        <f>SQRT(AG117^2+AH117^2)*1000/(1.73*AF90)</f>
        <v>11.129493873215239</v>
      </c>
      <c r="AG117" s="903">
        <v>0.19919999999999999</v>
      </c>
      <c r="AH117" s="919">
        <v>2.0399999999999998E-2</v>
      </c>
      <c r="AI117" s="920">
        <f>SQRT(AJ117^2+AK117^2)*1000/(1.73*AI90)</f>
        <v>11.086315377853776</v>
      </c>
      <c r="AJ117" s="903">
        <v>0.19980000000000001</v>
      </c>
      <c r="AK117" s="919">
        <v>2.52E-2</v>
      </c>
      <c r="AL117" s="920">
        <f>SQRT(AM117^2+AN117^2)*1000/(1.73*AL90)</f>
        <v>11.210139827015304</v>
      </c>
      <c r="AM117" s="903">
        <v>0.20039999999999999</v>
      </c>
      <c r="AN117" s="919">
        <v>2.2799999999999997E-2</v>
      </c>
      <c r="AO117" s="920">
        <f>SQRT(AP117^2+AQ117^2)*1000/(1.73*AO90)</f>
        <v>11.461290677469064</v>
      </c>
      <c r="AP117" s="903">
        <v>0.20519999999999999</v>
      </c>
      <c r="AQ117" s="919">
        <v>2.0399999999999998E-2</v>
      </c>
      <c r="AR117" s="720"/>
    </row>
    <row r="118" spans="1:44" s="710" customFormat="1" ht="16.5" customHeight="1">
      <c r="A118" s="776" t="s">
        <v>221</v>
      </c>
      <c r="B118" s="777" t="s">
        <v>220</v>
      </c>
      <c r="C118" s="778"/>
      <c r="D118" s="779"/>
      <c r="E118" s="780"/>
      <c r="F118" s="781"/>
      <c r="G118" s="782"/>
      <c r="H118" s="920">
        <f>SQRT(I118^2+J118^2)*1000/(1.73*H90)</f>
        <v>132.5047709418713</v>
      </c>
      <c r="I118" s="903">
        <v>2.3604000000000003</v>
      </c>
      <c r="J118" s="919">
        <v>0.33479999999999993</v>
      </c>
      <c r="K118" s="920">
        <f>SQRT(L118^2+M118^2)*1000/(1.73*K90)</f>
        <v>133.68243104093682</v>
      </c>
      <c r="L118" s="903">
        <v>2.4023999999999996</v>
      </c>
      <c r="M118" s="919">
        <v>0.35399999999999998</v>
      </c>
      <c r="N118" s="920">
        <f>SQRT(O118^2+P118^2)*1000/(1.73*N90)</f>
        <v>146.05121237710264</v>
      </c>
      <c r="O118" s="903">
        <v>2.5920000000000001</v>
      </c>
      <c r="P118" s="919">
        <v>0.432</v>
      </c>
      <c r="Q118" s="920">
        <f>SQRT(R118^2+S118^2)*1000/(1.73*Q90)</f>
        <v>147.63037894391385</v>
      </c>
      <c r="R118" s="903">
        <v>2.6208</v>
      </c>
      <c r="S118" s="919">
        <v>0.432</v>
      </c>
      <c r="T118" s="920">
        <f>SQRT(U118^2+V118^2)*1000/(1.73*T90)</f>
        <v>149.76886110761134</v>
      </c>
      <c r="U118" s="903">
        <v>2.6591999999999998</v>
      </c>
      <c r="V118" s="919">
        <v>0.43560000000000004</v>
      </c>
      <c r="W118" s="920">
        <f>SQRT(X118^2+Y118^2)*1000/(1.73*W90)</f>
        <v>150.2973475713147</v>
      </c>
      <c r="X118" s="903">
        <v>2.67</v>
      </c>
      <c r="Y118" s="919">
        <v>0.4284</v>
      </c>
      <c r="Z118" s="920">
        <f>SQRT(AA118^2+AB118^2)*1000/(1.73*Z90)</f>
        <v>150.3505393295728</v>
      </c>
      <c r="AA118" s="903">
        <v>2.67</v>
      </c>
      <c r="AB118" s="919">
        <v>0.43439999999999995</v>
      </c>
      <c r="AC118" s="920">
        <f>SQRT(AD118^2+AE118^2)*1000/(1.73*AC90)</f>
        <v>148.33278719386058</v>
      </c>
      <c r="AD118" s="903">
        <v>2.6339999999999999</v>
      </c>
      <c r="AE118" s="919">
        <v>0.42960000000000004</v>
      </c>
      <c r="AF118" s="920">
        <f>SQRT(AG118^2+AH118^2)*1000/(1.73*AF90)</f>
        <v>145.52670106890173</v>
      </c>
      <c r="AG118" s="903">
        <v>2.5848</v>
      </c>
      <c r="AH118" s="919">
        <v>0.41760000000000003</v>
      </c>
      <c r="AI118" s="920">
        <f>SQRT(AJ118^2+AK118^2)*1000/(1.73*AI90)</f>
        <v>139.90577354576496</v>
      </c>
      <c r="AJ118" s="903">
        <v>2.5091999999999999</v>
      </c>
      <c r="AK118" s="919">
        <v>0.40320000000000006</v>
      </c>
      <c r="AL118" s="920">
        <f>SQRT(AM118^2+AN118^2)*1000/(1.73*AL90)</f>
        <v>138.46393192594579</v>
      </c>
      <c r="AM118" s="903">
        <v>2.4563999999999999</v>
      </c>
      <c r="AN118" s="919">
        <v>0.41520000000000007</v>
      </c>
      <c r="AO118" s="920">
        <f>SQRT(AP118^2+AQ118^2)*1000/(1.73*AO90)</f>
        <v>135.09980805034323</v>
      </c>
      <c r="AP118" s="903">
        <v>2.3952</v>
      </c>
      <c r="AQ118" s="919">
        <v>0.41399999999999998</v>
      </c>
      <c r="AR118" s="720"/>
    </row>
    <row r="119" spans="1:44" s="710" customFormat="1" ht="16.5" customHeight="1" thickBot="1">
      <c r="A119" s="789" t="s">
        <v>219</v>
      </c>
      <c r="B119" s="790" t="s">
        <v>218</v>
      </c>
      <c r="C119" s="791"/>
      <c r="D119" s="792"/>
      <c r="E119" s="793"/>
      <c r="F119" s="794"/>
      <c r="G119" s="795"/>
      <c r="H119" s="904">
        <f>SQRT(I119^2+J119^2)*1000/(1.73*H90)</f>
        <v>117.58424638031158</v>
      </c>
      <c r="I119" s="918">
        <v>2.1008</v>
      </c>
      <c r="J119" s="917">
        <v>0.24959999999999999</v>
      </c>
      <c r="K119" s="904">
        <f>SQRT(L119^2+M119^2)*1000/(1.73*K90)</f>
        <v>117.33910533488847</v>
      </c>
      <c r="L119" s="918">
        <v>2.1168</v>
      </c>
      <c r="M119" s="917">
        <v>0.24959999999999999</v>
      </c>
      <c r="N119" s="904">
        <f>SQRT(O119^2+P119^2)*1000/(1.73*N90)</f>
        <v>124.77652180437704</v>
      </c>
      <c r="O119" s="918">
        <v>2.2223999999999999</v>
      </c>
      <c r="P119" s="917">
        <v>0.31760000000000005</v>
      </c>
      <c r="Q119" s="904">
        <f>SQRT(R119^2+S119^2)*1000/(1.73*Q90)</f>
        <v>127.06094894980892</v>
      </c>
      <c r="R119" s="918">
        <v>2.2648000000000001</v>
      </c>
      <c r="S119" s="917">
        <v>0.31119999999999998</v>
      </c>
      <c r="T119" s="904">
        <f>SQRT(U119^2+V119^2)*1000/(1.73*T90)</f>
        <v>130.12485492867989</v>
      </c>
      <c r="U119" s="918">
        <v>2.3199999999999998</v>
      </c>
      <c r="V119" s="917">
        <v>0.31439999999999996</v>
      </c>
      <c r="W119" s="904">
        <f>SQRT(X119^2+Y119^2)*1000/(1.73*W90)</f>
        <v>130.11889130207086</v>
      </c>
      <c r="X119" s="918">
        <v>2.3199999999999998</v>
      </c>
      <c r="Y119" s="917">
        <v>0.31360000000000005</v>
      </c>
      <c r="Z119" s="904">
        <f>SQRT(AA119^2+AB119^2)*1000/(1.73*Z90)</f>
        <v>129.66634737771113</v>
      </c>
      <c r="AA119" s="918">
        <v>2.3119999999999998</v>
      </c>
      <c r="AB119" s="917">
        <v>0.312</v>
      </c>
      <c r="AC119" s="904">
        <f>SQRT(AD119^2+AE119^2)*1000/(1.73*AC90)</f>
        <v>129.24368101328804</v>
      </c>
      <c r="AD119" s="918">
        <v>2.3039999999999998</v>
      </c>
      <c r="AE119" s="917">
        <v>0.31439999999999996</v>
      </c>
      <c r="AF119" s="904">
        <f>SQRT(AG119^2+AH119^2)*1000/(1.73*AF90)</f>
        <v>124.14808517110296</v>
      </c>
      <c r="AG119" s="918">
        <v>2.2120000000000002</v>
      </c>
      <c r="AH119" s="917">
        <v>0.31039999999999995</v>
      </c>
      <c r="AI119" s="904">
        <f>SQRT(AJ119^2+AK119^2)*1000/(1.73*AI90)</f>
        <v>120.74227469849276</v>
      </c>
      <c r="AJ119" s="918">
        <v>2.1703999999999994</v>
      </c>
      <c r="AK119" s="917">
        <v>0.316</v>
      </c>
      <c r="AL119" s="904">
        <f>SQRT(AM119^2+AN119^2)*1000/(1.73*AL90)</f>
        <v>117.37308266596547</v>
      </c>
      <c r="AM119" s="918">
        <v>2.0880000000000001</v>
      </c>
      <c r="AN119" s="917">
        <v>0.316</v>
      </c>
      <c r="AO119" s="904">
        <f>SQRT(AP119^2+AQ119^2)*1000/(1.73*AO90)</f>
        <v>113.35666073360873</v>
      </c>
      <c r="AP119" s="918">
        <v>2.016</v>
      </c>
      <c r="AQ119" s="917">
        <v>0.30880000000000002</v>
      </c>
      <c r="AR119" s="720"/>
    </row>
    <row r="120" spans="1:44" s="710" customFormat="1" ht="16.5" customHeight="1">
      <c r="A120" s="816"/>
      <c r="B120" s="797" t="s">
        <v>90</v>
      </c>
      <c r="C120" s="798"/>
      <c r="D120" s="916"/>
      <c r="E120" s="915"/>
      <c r="F120" s="914"/>
      <c r="G120" s="913"/>
      <c r="H120" s="911">
        <f>SQRT(I120^2+J120^2)*1000/(1.73*0.4)</f>
        <v>10.141387283236993</v>
      </c>
      <c r="I120" s="910">
        <v>7.01784E-3</v>
      </c>
      <c r="J120" s="909"/>
      <c r="K120" s="911">
        <f>SQRT(L120^2+M120^2)*1000/(1.73*0.4)</f>
        <v>10.141632947976879</v>
      </c>
      <c r="L120" s="910">
        <v>7.0180099999999999E-3</v>
      </c>
      <c r="M120" s="909"/>
      <c r="N120" s="911">
        <f>SQRT(O120^2+P120^2)*1000/(1.73*0.4)</f>
        <v>10.14192196531792</v>
      </c>
      <c r="O120" s="910">
        <v>7.0182100000000004E-3</v>
      </c>
      <c r="P120" s="909"/>
      <c r="Q120" s="911">
        <f>SQRT(R120^2+S120^2)*1000/(1.73*0.4)</f>
        <v>10.142138728323699</v>
      </c>
      <c r="R120" s="910">
        <v>7.0183600000000004E-3</v>
      </c>
      <c r="S120" s="909"/>
      <c r="T120" s="911">
        <f>SQRT(U120^2+V120^2)*1000/(1.73*0.4)</f>
        <v>10.142355491329479</v>
      </c>
      <c r="U120" s="910">
        <v>7.0185100000000004E-3</v>
      </c>
      <c r="V120" s="909"/>
      <c r="W120" s="911">
        <f>SQRT(X120^2+Y120^2)*1000/(1.73*0.4)</f>
        <v>10.142601156069363</v>
      </c>
      <c r="X120" s="910">
        <v>7.0186800000000002E-3</v>
      </c>
      <c r="Y120" s="909"/>
      <c r="Z120" s="911">
        <f>SQRT(AA120^2+AB120^2)*1000/(1.73*0.4)</f>
        <v>10.142861271676299</v>
      </c>
      <c r="AA120" s="910">
        <v>7.01886E-3</v>
      </c>
      <c r="AB120" s="909"/>
      <c r="AC120" s="911">
        <f>SQRT(AD120^2+AE120^2)*1000/(1.73*0.4)</f>
        <v>10.143106936416183</v>
      </c>
      <c r="AD120" s="910">
        <v>7.0190299999999999E-3</v>
      </c>
      <c r="AE120" s="912"/>
      <c r="AF120" s="911">
        <f>SQRT(AG120^2+AH120^2)*1000/(1.73*0.4)</f>
        <v>10.143352601156067</v>
      </c>
      <c r="AG120" s="910">
        <v>7.0191999999999997E-3</v>
      </c>
      <c r="AH120" s="909"/>
      <c r="AI120" s="911">
        <f>SQRT(AJ120^2+AK120^2)*1000/(1.73*0.4)</f>
        <v>10.143612716763005</v>
      </c>
      <c r="AJ120" s="910">
        <v>7.0193800000000004E-3</v>
      </c>
      <c r="AK120" s="909"/>
      <c r="AL120" s="911">
        <f>SQRT(AM120^2+AN120^2)*1000/(1.73*0.4)</f>
        <v>10.14385838150289</v>
      </c>
      <c r="AM120" s="910">
        <v>7.0195500000000003E-3</v>
      </c>
      <c r="AN120" s="909"/>
      <c r="AO120" s="911">
        <f>SQRT(AP120^2+AQ120^2)*1000/(1.73*0.4)</f>
        <v>10.144075144508671</v>
      </c>
      <c r="AP120" s="910">
        <v>7.0197000000000002E-3</v>
      </c>
      <c r="AQ120" s="909"/>
    </row>
    <row r="121" spans="1:44" s="710" customFormat="1" ht="16.5" customHeight="1" thickBot="1">
      <c r="A121" s="817"/>
      <c r="B121" s="807" t="s">
        <v>91</v>
      </c>
      <c r="C121" s="808"/>
      <c r="D121" s="908"/>
      <c r="E121" s="810"/>
      <c r="F121" s="907"/>
      <c r="G121" s="906"/>
      <c r="H121" s="904">
        <f>SQRT(I121^2+J121^2)*1000/(1.73*0.4)</f>
        <v>12.025332369942197</v>
      </c>
      <c r="I121" s="903">
        <v>8.3215300000000006E-3</v>
      </c>
      <c r="J121" s="902"/>
      <c r="K121" s="904">
        <f>SQRT(L121^2+M121^2)*1000/(1.73*0.4)</f>
        <v>12.025606936416184</v>
      </c>
      <c r="L121" s="903">
        <v>8.3217199999999995E-3</v>
      </c>
      <c r="M121" s="902"/>
      <c r="N121" s="904">
        <f>SQRT(O121^2+P121^2)*1000/(1.73*0.4)</f>
        <v>12.02593930635838</v>
      </c>
      <c r="O121" s="903">
        <v>8.3219499999999998E-3</v>
      </c>
      <c r="P121" s="902"/>
      <c r="Q121" s="904">
        <f>SQRT(R121^2+S121^2)*1000/(1.73*0.4)</f>
        <v>12.026184971098266</v>
      </c>
      <c r="R121" s="903">
        <v>8.3221200000000006E-3</v>
      </c>
      <c r="S121" s="902"/>
      <c r="T121" s="904">
        <f>SQRT(U121^2+V121^2)*1000/(1.73*0.4)</f>
        <v>12.026488439306355</v>
      </c>
      <c r="U121" s="903">
        <v>8.3223299999999993E-3</v>
      </c>
      <c r="V121" s="902"/>
      <c r="W121" s="904">
        <f>SQRT(X121^2+Y121^2)*1000/(1.73*0.4)</f>
        <v>12.026806358381501</v>
      </c>
      <c r="X121" s="903">
        <v>8.3225499999999997E-3</v>
      </c>
      <c r="Y121" s="902"/>
      <c r="Z121" s="904">
        <f>SQRT(AA121^2+AB121^2)*1000/(1.73*0.4)</f>
        <v>12.02715317919075</v>
      </c>
      <c r="AA121" s="903">
        <v>8.32279E-3</v>
      </c>
      <c r="AB121" s="902"/>
      <c r="AC121" s="904">
        <f>SQRT(AD121^2+AE121^2)*1000/(1.73*0.4)</f>
        <v>12.027471098265895</v>
      </c>
      <c r="AD121" s="903">
        <v>8.3230100000000005E-3</v>
      </c>
      <c r="AE121" s="905"/>
      <c r="AF121" s="904">
        <f>SQRT(AG121^2+AH121^2)*1000/(1.73*0.4)</f>
        <v>12.027789017341037</v>
      </c>
      <c r="AG121" s="903">
        <v>8.3232299999999992E-3</v>
      </c>
      <c r="AH121" s="902"/>
      <c r="AI121" s="904">
        <f>SQRT(AJ121^2+AK121^2)*1000/(1.73*0.4)</f>
        <v>12.028121387283235</v>
      </c>
      <c r="AJ121" s="903">
        <v>8.3234599999999995E-3</v>
      </c>
      <c r="AK121" s="902"/>
      <c r="AL121" s="904">
        <f>SQRT(AM121^2+AN121^2)*1000/(1.73*0.4)</f>
        <v>12.028439306358379</v>
      </c>
      <c r="AM121" s="903">
        <v>8.32368E-3</v>
      </c>
      <c r="AN121" s="902"/>
      <c r="AO121" s="904">
        <f>SQRT(AP121^2+AQ121^2)*1000/(1.73*0.4)</f>
        <v>12.028713872832371</v>
      </c>
      <c r="AP121" s="903">
        <v>8.3238700000000006E-3</v>
      </c>
      <c r="AQ121" s="902"/>
    </row>
    <row r="122" spans="1:44" ht="16.8">
      <c r="A122" s="1582" t="s">
        <v>50</v>
      </c>
      <c r="B122" s="1583"/>
      <c r="C122" s="1583"/>
      <c r="D122" s="1583"/>
      <c r="E122" s="1583"/>
      <c r="F122" s="1583"/>
      <c r="G122" s="1642"/>
      <c r="H122" s="773">
        <f t="shared" ref="H122:AQ122" si="17">H109+H110+H111+H112+H113+H114</f>
        <v>348.21827043842018</v>
      </c>
      <c r="I122" s="774">
        <f t="shared" si="17"/>
        <v>6.1819999999999995</v>
      </c>
      <c r="J122" s="775">
        <f t="shared" si="17"/>
        <v>0.98839999999999995</v>
      </c>
      <c r="K122" s="773">
        <f t="shared" si="17"/>
        <v>357.80970884749911</v>
      </c>
      <c r="L122" s="774">
        <f t="shared" si="17"/>
        <v>6.4123000000000001</v>
      </c>
      <c r="M122" s="775">
        <f t="shared" si="17"/>
        <v>1.032</v>
      </c>
      <c r="N122" s="773">
        <f t="shared" si="17"/>
        <v>381.29012575151887</v>
      </c>
      <c r="O122" s="774">
        <f t="shared" si="17"/>
        <v>6.7380999999999993</v>
      </c>
      <c r="P122" s="775">
        <f t="shared" si="17"/>
        <v>1.2686999999999999</v>
      </c>
      <c r="Q122" s="773">
        <f t="shared" si="17"/>
        <v>391.97413501955839</v>
      </c>
      <c r="R122" s="774">
        <f t="shared" si="17"/>
        <v>6.9329000000000001</v>
      </c>
      <c r="S122" s="775">
        <f t="shared" si="17"/>
        <v>1.2711999999999999</v>
      </c>
      <c r="T122" s="773">
        <f t="shared" si="17"/>
        <v>396.17426492219084</v>
      </c>
      <c r="U122" s="774">
        <f t="shared" si="17"/>
        <v>7.0164000000000009</v>
      </c>
      <c r="V122" s="775">
        <f t="shared" si="17"/>
        <v>1.2383999999999999</v>
      </c>
      <c r="W122" s="773">
        <f t="shared" si="17"/>
        <v>388.34335196866346</v>
      </c>
      <c r="X122" s="774">
        <f t="shared" si="17"/>
        <v>6.8814000000000002</v>
      </c>
      <c r="Y122" s="775">
        <f t="shared" si="17"/>
        <v>1.1943000000000001</v>
      </c>
      <c r="Z122" s="773">
        <f t="shared" si="17"/>
        <v>384.17211455399263</v>
      </c>
      <c r="AA122" s="774">
        <f t="shared" si="17"/>
        <v>6.8067000000000002</v>
      </c>
      <c r="AB122" s="775">
        <f t="shared" si="17"/>
        <v>1.1848000000000001</v>
      </c>
      <c r="AC122" s="773">
        <f t="shared" si="17"/>
        <v>383.12524698649804</v>
      </c>
      <c r="AD122" s="774">
        <f t="shared" si="17"/>
        <v>6.7886999999999995</v>
      </c>
      <c r="AE122" s="775">
        <f t="shared" si="17"/>
        <v>1.1795</v>
      </c>
      <c r="AF122" s="773">
        <f t="shared" si="17"/>
        <v>370.16611365599016</v>
      </c>
      <c r="AG122" s="774">
        <f t="shared" si="17"/>
        <v>6.5467000000000004</v>
      </c>
      <c r="AH122" s="775">
        <f t="shared" si="17"/>
        <v>1.1957</v>
      </c>
      <c r="AI122" s="773">
        <f t="shared" si="17"/>
        <v>355.0720361575448</v>
      </c>
      <c r="AJ122" s="774">
        <f t="shared" si="17"/>
        <v>6.3437999999999999</v>
      </c>
      <c r="AK122" s="775">
        <f t="shared" si="17"/>
        <v>1.1434</v>
      </c>
      <c r="AL122" s="773">
        <f t="shared" si="17"/>
        <v>359.16313250316921</v>
      </c>
      <c r="AM122" s="774">
        <f t="shared" si="17"/>
        <v>6.3552</v>
      </c>
      <c r="AN122" s="775">
        <f t="shared" si="17"/>
        <v>1.1522999999999999</v>
      </c>
      <c r="AO122" s="773">
        <f t="shared" si="17"/>
        <v>343.23330575979742</v>
      </c>
      <c r="AP122" s="774">
        <f t="shared" si="17"/>
        <v>6.1270999999999987</v>
      </c>
      <c r="AQ122" s="775">
        <f t="shared" si="17"/>
        <v>1.1368</v>
      </c>
      <c r="AR122" s="710"/>
    </row>
    <row r="123" spans="1:44" ht="17.399999999999999" thickBot="1">
      <c r="A123" s="1585" t="s">
        <v>51</v>
      </c>
      <c r="B123" s="1586"/>
      <c r="C123" s="1586"/>
      <c r="D123" s="1586"/>
      <c r="E123" s="1586"/>
      <c r="F123" s="1586"/>
      <c r="G123" s="1657"/>
      <c r="H123" s="813">
        <f t="shared" ref="H123:AQ123" si="18">H119+H118+H117+H116+H115</f>
        <v>352.64890553537521</v>
      </c>
      <c r="I123" s="814">
        <f t="shared" si="18"/>
        <v>6.2794000000000008</v>
      </c>
      <c r="J123" s="815">
        <f t="shared" si="18"/>
        <v>0.88739999999999997</v>
      </c>
      <c r="K123" s="813">
        <f t="shared" si="18"/>
        <v>353.19699890956559</v>
      </c>
      <c r="L123" s="814">
        <f t="shared" si="18"/>
        <v>6.355999999999999</v>
      </c>
      <c r="M123" s="815">
        <f t="shared" si="18"/>
        <v>0.86659999999999993</v>
      </c>
      <c r="N123" s="813">
        <f t="shared" si="18"/>
        <v>380.38742493132065</v>
      </c>
      <c r="O123" s="814">
        <f t="shared" si="18"/>
        <v>6.7591999999999999</v>
      </c>
      <c r="P123" s="815">
        <f t="shared" si="18"/>
        <v>1.0686</v>
      </c>
      <c r="Q123" s="813">
        <f t="shared" si="18"/>
        <v>387.04633422250106</v>
      </c>
      <c r="R123" s="814">
        <f t="shared" si="18"/>
        <v>6.8779999999999992</v>
      </c>
      <c r="S123" s="815">
        <f t="shared" si="18"/>
        <v>1.0826</v>
      </c>
      <c r="T123" s="813">
        <f t="shared" si="18"/>
        <v>394.32601633661636</v>
      </c>
      <c r="U123" s="814">
        <f t="shared" si="18"/>
        <v>7.0109999999999992</v>
      </c>
      <c r="V123" s="815">
        <f t="shared" si="18"/>
        <v>1.0795999999999999</v>
      </c>
      <c r="W123" s="813">
        <f t="shared" si="18"/>
        <v>394.8730878979303</v>
      </c>
      <c r="X123" s="814">
        <f t="shared" si="18"/>
        <v>7.0216000000000003</v>
      </c>
      <c r="Y123" s="815">
        <f t="shared" si="18"/>
        <v>1.0761999999999998</v>
      </c>
      <c r="Z123" s="813">
        <f t="shared" si="18"/>
        <v>395.26575333632007</v>
      </c>
      <c r="AA123" s="814">
        <f t="shared" si="18"/>
        <v>7.0279999999999996</v>
      </c>
      <c r="AB123" s="815">
        <f t="shared" si="18"/>
        <v>1.0811999999999999</v>
      </c>
      <c r="AC123" s="813">
        <f t="shared" si="18"/>
        <v>392.5804119577387</v>
      </c>
      <c r="AD123" s="814">
        <f t="shared" si="18"/>
        <v>6.9803999999999995</v>
      </c>
      <c r="AE123" s="815">
        <f t="shared" si="18"/>
        <v>1.0728</v>
      </c>
      <c r="AF123" s="813">
        <f t="shared" si="18"/>
        <v>380.05350159707456</v>
      </c>
      <c r="AG123" s="814">
        <f t="shared" si="18"/>
        <v>6.7560000000000002</v>
      </c>
      <c r="AH123" s="815">
        <f t="shared" si="18"/>
        <v>1.0502</v>
      </c>
      <c r="AI123" s="813">
        <f t="shared" si="18"/>
        <v>368.84841952008844</v>
      </c>
      <c r="AJ123" s="814">
        <f t="shared" si="18"/>
        <v>6.6185999999999989</v>
      </c>
      <c r="AK123" s="815">
        <f t="shared" si="18"/>
        <v>1.0396000000000001</v>
      </c>
      <c r="AL123" s="813">
        <f t="shared" si="18"/>
        <v>365.45434777855223</v>
      </c>
      <c r="AM123" s="814">
        <f t="shared" si="18"/>
        <v>6.4888000000000003</v>
      </c>
      <c r="AN123" s="815">
        <f t="shared" si="18"/>
        <v>1.0594000000000001</v>
      </c>
      <c r="AO123" s="813">
        <f t="shared" si="18"/>
        <v>357.0501297314255</v>
      </c>
      <c r="AP123" s="814">
        <f t="shared" si="18"/>
        <v>6.3385999999999996</v>
      </c>
      <c r="AQ123" s="815">
        <f t="shared" si="18"/>
        <v>1.04</v>
      </c>
      <c r="AR123" s="710"/>
    </row>
    <row r="124" spans="1:44" ht="17.399999999999999" thickBot="1">
      <c r="A124" s="1588" t="s">
        <v>52</v>
      </c>
      <c r="B124" s="1589"/>
      <c r="C124" s="1589"/>
      <c r="D124" s="1589"/>
      <c r="E124" s="1589"/>
      <c r="F124" s="1589"/>
      <c r="G124" s="1589"/>
      <c r="H124" s="820">
        <f t="shared" ref="H124:AQ124" si="19">H122+H123</f>
        <v>700.86717597379538</v>
      </c>
      <c r="I124" s="821">
        <f t="shared" si="19"/>
        <v>12.461400000000001</v>
      </c>
      <c r="J124" s="822">
        <f t="shared" si="19"/>
        <v>1.8757999999999999</v>
      </c>
      <c r="K124" s="820">
        <f t="shared" si="19"/>
        <v>711.00670775706476</v>
      </c>
      <c r="L124" s="821">
        <f t="shared" si="19"/>
        <v>12.7683</v>
      </c>
      <c r="M124" s="822">
        <f t="shared" si="19"/>
        <v>1.8986000000000001</v>
      </c>
      <c r="N124" s="820">
        <f t="shared" si="19"/>
        <v>761.67755068283952</v>
      </c>
      <c r="O124" s="821">
        <f t="shared" si="19"/>
        <v>13.497299999999999</v>
      </c>
      <c r="P124" s="822">
        <f t="shared" si="19"/>
        <v>2.3372999999999999</v>
      </c>
      <c r="Q124" s="820">
        <f t="shared" si="19"/>
        <v>779.02046924205945</v>
      </c>
      <c r="R124" s="821">
        <f t="shared" si="19"/>
        <v>13.8109</v>
      </c>
      <c r="S124" s="822">
        <f t="shared" si="19"/>
        <v>2.3537999999999997</v>
      </c>
      <c r="T124" s="820">
        <f t="shared" si="19"/>
        <v>790.50028125880726</v>
      </c>
      <c r="U124" s="821">
        <f t="shared" si="19"/>
        <v>14.0274</v>
      </c>
      <c r="V124" s="822">
        <f t="shared" si="19"/>
        <v>2.3179999999999996</v>
      </c>
      <c r="W124" s="820">
        <f t="shared" si="19"/>
        <v>783.21643986659376</v>
      </c>
      <c r="X124" s="821">
        <f t="shared" si="19"/>
        <v>13.903</v>
      </c>
      <c r="Y124" s="822">
        <f t="shared" si="19"/>
        <v>2.2705000000000002</v>
      </c>
      <c r="Z124" s="820">
        <f t="shared" si="19"/>
        <v>779.43786789031265</v>
      </c>
      <c r="AA124" s="821">
        <f t="shared" si="19"/>
        <v>13.8347</v>
      </c>
      <c r="AB124" s="822">
        <f t="shared" si="19"/>
        <v>2.266</v>
      </c>
      <c r="AC124" s="820">
        <f t="shared" si="19"/>
        <v>775.7056589442368</v>
      </c>
      <c r="AD124" s="821">
        <f t="shared" si="19"/>
        <v>13.769099999999998</v>
      </c>
      <c r="AE124" s="822">
        <f t="shared" si="19"/>
        <v>2.2523</v>
      </c>
      <c r="AF124" s="820">
        <f t="shared" si="19"/>
        <v>750.21961525306472</v>
      </c>
      <c r="AG124" s="821">
        <f t="shared" si="19"/>
        <v>13.302700000000002</v>
      </c>
      <c r="AH124" s="822">
        <f t="shared" si="19"/>
        <v>2.2458999999999998</v>
      </c>
      <c r="AI124" s="820">
        <f t="shared" si="19"/>
        <v>723.9204556776333</v>
      </c>
      <c r="AJ124" s="821">
        <f t="shared" si="19"/>
        <v>12.962399999999999</v>
      </c>
      <c r="AK124" s="822">
        <f t="shared" si="19"/>
        <v>2.1829999999999998</v>
      </c>
      <c r="AL124" s="820">
        <f t="shared" si="19"/>
        <v>724.61748028172144</v>
      </c>
      <c r="AM124" s="821">
        <f t="shared" si="19"/>
        <v>12.844000000000001</v>
      </c>
      <c r="AN124" s="822">
        <f t="shared" si="19"/>
        <v>2.2117</v>
      </c>
      <c r="AO124" s="820">
        <f t="shared" si="19"/>
        <v>700.28343549122292</v>
      </c>
      <c r="AP124" s="821">
        <f t="shared" si="19"/>
        <v>12.465699999999998</v>
      </c>
      <c r="AQ124" s="822">
        <f t="shared" si="19"/>
        <v>2.1768000000000001</v>
      </c>
      <c r="AR124" s="710"/>
    </row>
    <row r="125" spans="1:44" ht="16.8">
      <c r="I125" s="901">
        <f>I55+L55+O55+R55+U55+X55+AA55+AD55+AG55+AJ55+AM55+AP55+AP124+AM124+AJ124+AG124+AD124+AA124+X124+U124+O124+L124+I124+R124</f>
        <v>312.36720000000003</v>
      </c>
      <c r="J125" s="901">
        <f>J55+M55+P55+S55+V55+Y55+AB55+AE55+AH55+AK55+AN55+AQ55+AQ124+AN124+AK124+AH124+AE124+AB124+Y124+V124+P124+M124+J124+S124</f>
        <v>51.743199999999995</v>
      </c>
      <c r="AR125" s="875"/>
    </row>
    <row r="126" spans="1:44" s="710" customFormat="1" ht="16.5" customHeight="1" thickBot="1">
      <c r="A126" s="824" t="s">
        <v>53</v>
      </c>
      <c r="B126" s="711"/>
      <c r="C126" s="711"/>
      <c r="D126" s="711"/>
      <c r="E126" s="711"/>
      <c r="F126" s="711"/>
      <c r="G126" s="711"/>
      <c r="H126" s="825"/>
      <c r="I126" s="826"/>
      <c r="J126" s="759"/>
      <c r="K126" s="827"/>
      <c r="L126" s="827"/>
      <c r="M126" s="827"/>
      <c r="N126" s="827"/>
      <c r="O126" s="827"/>
      <c r="P126" s="827"/>
      <c r="Q126" s="827"/>
      <c r="R126" s="827"/>
      <c r="S126" s="827"/>
      <c r="T126" s="827"/>
      <c r="U126" s="827"/>
      <c r="V126" s="827"/>
      <c r="W126" s="827"/>
      <c r="X126" s="827"/>
      <c r="Y126" s="827"/>
      <c r="Z126" s="827"/>
      <c r="AA126" s="827"/>
      <c r="AB126" s="827"/>
      <c r="AC126" s="827"/>
      <c r="AD126" s="827"/>
      <c r="AE126" s="827"/>
      <c r="AF126" s="827"/>
      <c r="AG126" s="827"/>
      <c r="AH126" s="827"/>
      <c r="AI126" s="827"/>
      <c r="AJ126" s="827"/>
      <c r="AK126" s="827"/>
      <c r="AL126" s="827"/>
      <c r="AM126" s="827"/>
      <c r="AN126" s="827"/>
      <c r="AO126" s="827"/>
      <c r="AP126" s="827"/>
      <c r="AQ126" s="827"/>
    </row>
    <row r="127" spans="1:44" s="710" customFormat="1" ht="16.5" customHeight="1">
      <c r="A127" s="1528" t="s">
        <v>20</v>
      </c>
      <c r="B127" s="828" t="s">
        <v>54</v>
      </c>
      <c r="C127" s="829"/>
      <c r="D127" s="829" t="s">
        <v>55</v>
      </c>
      <c r="E127" s="829"/>
      <c r="F127" s="829"/>
      <c r="G127" s="830"/>
      <c r="H127" s="831">
        <f>$C$60/1000</f>
        <v>2.3E-2</v>
      </c>
      <c r="I127" s="832" t="s">
        <v>56</v>
      </c>
      <c r="J127" s="833">
        <f>$G$60/1000</f>
        <v>0.158</v>
      </c>
      <c r="K127" s="831">
        <f>$C$60/1000</f>
        <v>2.3E-2</v>
      </c>
      <c r="L127" s="832" t="s">
        <v>56</v>
      </c>
      <c r="M127" s="833">
        <f>$G$60/1000</f>
        <v>0.158</v>
      </c>
      <c r="N127" s="831">
        <f>$C$60/1000</f>
        <v>2.3E-2</v>
      </c>
      <c r="O127" s="832" t="s">
        <v>56</v>
      </c>
      <c r="P127" s="833">
        <f>$G$60/1000</f>
        <v>0.158</v>
      </c>
      <c r="Q127" s="831">
        <f>$C$60/1000</f>
        <v>2.3E-2</v>
      </c>
      <c r="R127" s="832" t="s">
        <v>56</v>
      </c>
      <c r="S127" s="833">
        <f>$G$60/1000</f>
        <v>0.158</v>
      </c>
      <c r="T127" s="831">
        <f>$C$60/1000</f>
        <v>2.3E-2</v>
      </c>
      <c r="U127" s="832" t="s">
        <v>56</v>
      </c>
      <c r="V127" s="833">
        <f>$G$60/1000</f>
        <v>0.158</v>
      </c>
      <c r="W127" s="831">
        <f>$C$60/1000</f>
        <v>2.3E-2</v>
      </c>
      <c r="X127" s="832" t="s">
        <v>56</v>
      </c>
      <c r="Y127" s="833">
        <f>$G$60/1000</f>
        <v>0.158</v>
      </c>
      <c r="Z127" s="831">
        <f>$C$60/1000</f>
        <v>2.3E-2</v>
      </c>
      <c r="AA127" s="832" t="s">
        <v>56</v>
      </c>
      <c r="AB127" s="833">
        <f>$G$60/1000</f>
        <v>0.158</v>
      </c>
      <c r="AC127" s="831">
        <f>$C$60/1000</f>
        <v>2.3E-2</v>
      </c>
      <c r="AD127" s="832" t="s">
        <v>56</v>
      </c>
      <c r="AE127" s="833">
        <f>$G$60/1000</f>
        <v>0.158</v>
      </c>
      <c r="AF127" s="831">
        <f>$C$60/1000</f>
        <v>2.3E-2</v>
      </c>
      <c r="AG127" s="832" t="s">
        <v>56</v>
      </c>
      <c r="AH127" s="833">
        <f>$G$60/1000</f>
        <v>0.158</v>
      </c>
      <c r="AI127" s="831">
        <f>$C$60/1000</f>
        <v>2.3E-2</v>
      </c>
      <c r="AJ127" s="832" t="s">
        <v>56</v>
      </c>
      <c r="AK127" s="833">
        <f>$G$60/1000</f>
        <v>0.158</v>
      </c>
      <c r="AL127" s="831">
        <f>$C$60/1000</f>
        <v>2.3E-2</v>
      </c>
      <c r="AM127" s="832" t="s">
        <v>56</v>
      </c>
      <c r="AN127" s="833">
        <f>$G$60/1000</f>
        <v>0.158</v>
      </c>
      <c r="AO127" s="831">
        <f>$C$60/1000</f>
        <v>2.3E-2</v>
      </c>
      <c r="AP127" s="832" t="s">
        <v>56</v>
      </c>
      <c r="AQ127" s="833">
        <f>$G$60/1000</f>
        <v>0.158</v>
      </c>
      <c r="AR127" s="720"/>
    </row>
    <row r="128" spans="1:44" s="710" customFormat="1" ht="16.5" customHeight="1" thickBot="1">
      <c r="A128" s="1529"/>
      <c r="B128" s="834" t="s">
        <v>57</v>
      </c>
      <c r="C128" s="835"/>
      <c r="D128" s="835" t="s">
        <v>58</v>
      </c>
      <c r="E128" s="835"/>
      <c r="F128" s="835"/>
      <c r="G128" s="836"/>
      <c r="H128" s="837">
        <f>(((I76^2+J76^2)*$C$61/1000)+((I77^2+J77^2)*$G$61/1000)+((I78^2+J78^2)*$J$61/1000))/($C$7*$C$7)</f>
        <v>2.3082739432483349E-2</v>
      </c>
      <c r="I128" s="838" t="s">
        <v>56</v>
      </c>
      <c r="J128" s="839">
        <f>(((I76^2+J76^2)*$M$61)+((I77^2+J77^2)*$P$61)+((I78^2+J78^2)*S130))/(100*$C$7)</f>
        <v>0.15092637683164342</v>
      </c>
      <c r="K128" s="837">
        <f>(((L76^2+M76^2)*$C$61/1000)+((L77^2+M77^2)*$G$61/1000)+((L78^2+M78^2)*$J$61/1000))/($C$7*$C$7)</f>
        <v>2.4846623579400606E-2</v>
      </c>
      <c r="L128" s="838" t="s">
        <v>56</v>
      </c>
      <c r="M128" s="839">
        <f>(((L76^2+M76^2)*$M$61)+((L77^2+M77^2)*$P$61)+((L78^2+M78^2)*V130))/(100*$C$7)</f>
        <v>4.2150393512500007E-3</v>
      </c>
      <c r="N128" s="837">
        <f>(((O76^2+P76^2)*$C$61/1000)+((O77^2+P77^2)*$G$61/1000)+((O78^2+P78^2)*$J$61/1000))/($C$7*$C$7)</f>
        <v>2.7691591058324371E-2</v>
      </c>
      <c r="O128" s="838" t="s">
        <v>56</v>
      </c>
      <c r="P128" s="839">
        <f>(((O76^2+P76^2)*$M$61)+((O77^2+P77^2)*$P$61)+((O78^2+P78^2)*Y130))/(100*$C$7)</f>
        <v>4.9118115725000008E-3</v>
      </c>
      <c r="Q128" s="837">
        <f>(((R76^2+S76^2)*$C$61/1000)+((R77^2+S77^2)*$G$61/1000)+((R78^2+S78^2)*$J$61/1000))/($C$7*$C$7)</f>
        <v>2.9270025427108454E-2</v>
      </c>
      <c r="R128" s="838" t="s">
        <v>56</v>
      </c>
      <c r="S128" s="839">
        <f>(((R76^2+S76^2)*$M$61)+((R77^2+S77^2)*$P$61)+((R78^2+S78^2)*AB130))/(100*$C$7)</f>
        <v>5.6023641992499996E-3</v>
      </c>
      <c r="T128" s="837">
        <f>(((U76^2+V76^2)*$C$61/1000)+((U77^2+V77^2)*$G$61/1000)+((U78^2+V78^2)*$J$61/1000))/($C$7*$C$7)</f>
        <v>2.9896087775123415E-2</v>
      </c>
      <c r="U128" s="838" t="s">
        <v>56</v>
      </c>
      <c r="V128" s="839">
        <f>(((U76^2+V76^2)*$M$61)+((U77^2+V77^2)*$P$61)+((U78^2+V78^2)*AE130))/(100*$C$7)</f>
        <v>5.1195821810000007E-3</v>
      </c>
      <c r="W128" s="837">
        <f>(((X76^2+Y76^2)*$C$61/1000)+((X77^2+Y77^2)*$G$61/1000)+((X78^2+Y78^2)*$J$61/1000))/($C$7*$C$7)</f>
        <v>2.8746690136351335E-2</v>
      </c>
      <c r="X128" s="838" t="s">
        <v>56</v>
      </c>
      <c r="Y128" s="839">
        <f>(((X76^2+Y76^2)*$M$61)+((X77^2+Y77^2)*$P$61)+((X78^2+Y78^2)*AH130))/(100*$C$7)</f>
        <v>5.8762656365000006E-3</v>
      </c>
      <c r="Z128" s="837">
        <f>(((AA76^2+AB76^2)*$C$61/1000)+((AA77^2+AB77^2)*$G$61/1000)+((AA78^2+AB78^2)*$J$61/1000))/($C$7*$C$7)</f>
        <v>2.8129346702374821E-2</v>
      </c>
      <c r="AA128" s="838" t="s">
        <v>56</v>
      </c>
      <c r="AB128" s="839">
        <f>(((AA76^2+AB76^2)*$M$61)+((AA77^2+AB77^2)*$P$61)+((AA78^2+AB78^2)*AK130))/(100*$C$7)</f>
        <v>5.6387712972500005E-3</v>
      </c>
      <c r="AC128" s="837">
        <f>(((AD76^2+AE76^2)*$C$61/1000)+((AD77^2+AE77^2)*$G$61/1000)+((AD78^2+AE78^2)*$J$61/1000))/($C$7*$C$7)</f>
        <v>2.7975337014865709E-2</v>
      </c>
      <c r="AD128" s="838" t="s">
        <v>56</v>
      </c>
      <c r="AE128" s="839">
        <f>(((AD76^2+AE76^2)*$M$61)+((AD77^2+AE77^2)*$P$61)+((AD78^2+AE78^2)*AN130))/(100*$C$7)</f>
        <v>5.4684044712499987E-3</v>
      </c>
      <c r="AF128" s="837">
        <f>(((AG76^2+AH76^2)*$C$61/1000)+((AG77^2+AH77^2)*$G$61/1000)+((AG78^2+AH78^2)*$J$61/1000))/($C$7*$C$7)</f>
        <v>2.6087456992450381E-2</v>
      </c>
      <c r="AG128" s="838" t="s">
        <v>56</v>
      </c>
      <c r="AH128" s="839">
        <f>(((AG76^2+AH76^2)*$M$61)+((AG77^2+AH77^2)*$P$61)+((AG78^2+AH78^2)*AQ130))/(100*$C$7)</f>
        <v>4.5153941612500002E-3</v>
      </c>
      <c r="AI128" s="837">
        <f>(((AJ76^2+AK76^2)*$C$61/1000)+((AJ77^2+AK77^2)*$G$61/1000)+((AJ78^2+AK78^2)*$J$61/1000))/($C$7*$C$7)</f>
        <v>2.4489219042920066E-2</v>
      </c>
      <c r="AJ128" s="838" t="s">
        <v>56</v>
      </c>
      <c r="AK128" s="839">
        <f>(((AJ76^2+AK76^2)*$M$61)+((AJ77^2+AK77^2)*$P$61)+((AJ78^2+AK78^2)*AT130))/(100*$C$7)</f>
        <v>4.9298982932499992E-3</v>
      </c>
      <c r="AL128" s="837">
        <f>(((AM76^2+AN76^2)*$C$61/1000)+((AM77^2+AN77^2)*$G$61/1000)+((AM78^2+AN78^2)*$J$61/1000))/($C$7*$C$7)</f>
        <v>2.4592888056173167E-2</v>
      </c>
      <c r="AM128" s="838" t="s">
        <v>56</v>
      </c>
      <c r="AN128" s="839">
        <f>(((AM76^2+AN76^2)*$M$61)+((AM77^2+AN77^2)*$P$61)+((AM78^2+AN78^2)*AW130))/(100*$C$7)</f>
        <v>5.2985618104999998E-3</v>
      </c>
      <c r="AO128" s="837">
        <f>(((AP76^2+AQ76^2)*$C$61/1000)+((AP77^2+AQ77^2)*$G$61/1000)+((AP78^2+AQ78^2)*$J$61/1000))/($C$7*$C$7)</f>
        <v>2.2906431912692232E-2</v>
      </c>
      <c r="AP128" s="838" t="s">
        <v>56</v>
      </c>
      <c r="AQ128" s="839">
        <f>(((AP76^2+AQ76^2)*$M$61)+((AP77^2+AQ77^2)*$P$61)+((AP78^2+AQ78^2)*AZ130))/(100*$C$7)</f>
        <v>5.5432239065000008E-3</v>
      </c>
      <c r="AR128" s="720"/>
    </row>
    <row r="129" spans="1:81" s="710" customFormat="1" ht="16.5" customHeight="1">
      <c r="A129" s="1529"/>
      <c r="B129" s="840" t="s">
        <v>193</v>
      </c>
      <c r="C129" s="841">
        <v>23</v>
      </c>
      <c r="D129" s="842"/>
      <c r="E129" s="1590" t="s">
        <v>194</v>
      </c>
      <c r="F129" s="1590"/>
      <c r="G129" s="900">
        <v>158</v>
      </c>
      <c r="H129" s="844"/>
      <c r="I129" s="845"/>
      <c r="J129" s="846"/>
      <c r="K129" s="899"/>
      <c r="L129" s="898"/>
      <c r="M129" s="897"/>
      <c r="N129" s="899"/>
      <c r="O129" s="898"/>
      <c r="P129" s="897"/>
      <c r="Q129" s="899"/>
      <c r="R129" s="898"/>
      <c r="S129" s="897"/>
      <c r="T129" s="1573"/>
      <c r="U129" s="1591"/>
      <c r="V129" s="1574"/>
      <c r="W129" s="1573"/>
      <c r="X129" s="1591"/>
      <c r="Y129" s="1574"/>
      <c r="Z129" s="1573"/>
      <c r="AA129" s="1591"/>
      <c r="AB129" s="1574"/>
      <c r="AC129" s="1573"/>
      <c r="AD129" s="1591"/>
      <c r="AE129" s="1574"/>
      <c r="AF129" s="1573"/>
      <c r="AG129" s="1591"/>
      <c r="AH129" s="1574"/>
      <c r="AI129" s="1573"/>
      <c r="AJ129" s="1591"/>
      <c r="AK129" s="1574"/>
      <c r="AL129" s="1573"/>
      <c r="AM129" s="1591"/>
      <c r="AN129" s="1574"/>
      <c r="AO129" s="1573"/>
      <c r="AP129" s="1591"/>
      <c r="AQ129" s="1574"/>
    </row>
    <row r="130" spans="1:81" s="710" customFormat="1" ht="16.5" customHeight="1" thickBot="1">
      <c r="A130" s="1529"/>
      <c r="B130" s="848" t="s">
        <v>94</v>
      </c>
      <c r="C130" s="819">
        <v>50</v>
      </c>
      <c r="D130" s="756"/>
      <c r="E130" s="847"/>
      <c r="F130" s="847" t="s">
        <v>95</v>
      </c>
      <c r="G130" s="885">
        <v>50</v>
      </c>
      <c r="H130" s="1593" t="s">
        <v>61</v>
      </c>
      <c r="I130" s="1594"/>
      <c r="J130" s="849">
        <v>150</v>
      </c>
      <c r="K130" s="1593" t="s">
        <v>96</v>
      </c>
      <c r="L130" s="1594"/>
      <c r="M130" s="849">
        <v>10.5</v>
      </c>
      <c r="N130" s="1593" t="s">
        <v>97</v>
      </c>
      <c r="O130" s="1594"/>
      <c r="P130" s="849">
        <v>17</v>
      </c>
      <c r="Q130" s="1593" t="s">
        <v>62</v>
      </c>
      <c r="R130" s="1594"/>
      <c r="S130" s="849">
        <v>6</v>
      </c>
      <c r="T130" s="1575"/>
      <c r="U130" s="1592"/>
      <c r="V130" s="1576"/>
      <c r="W130" s="1575"/>
      <c r="X130" s="1592"/>
      <c r="Y130" s="1576"/>
      <c r="Z130" s="1575"/>
      <c r="AA130" s="1592"/>
      <c r="AB130" s="1576"/>
      <c r="AC130" s="1575"/>
      <c r="AD130" s="1592"/>
      <c r="AE130" s="1576"/>
      <c r="AF130" s="1575"/>
      <c r="AG130" s="1592"/>
      <c r="AH130" s="1576"/>
      <c r="AI130" s="1575"/>
      <c r="AJ130" s="1592"/>
      <c r="AK130" s="1576"/>
      <c r="AL130" s="1575"/>
      <c r="AM130" s="1592"/>
      <c r="AN130" s="1576"/>
      <c r="AO130" s="1575"/>
      <c r="AP130" s="1592"/>
      <c r="AQ130" s="1576"/>
    </row>
    <row r="131" spans="1:81" s="710" customFormat="1" ht="16.5" customHeight="1" thickBot="1">
      <c r="A131" s="1530"/>
      <c r="B131" s="1595" t="s">
        <v>63</v>
      </c>
      <c r="C131" s="1596"/>
      <c r="D131" s="1596"/>
      <c r="E131" s="1596"/>
      <c r="F131" s="1596"/>
      <c r="G131" s="1597"/>
      <c r="H131" s="850">
        <f>H127+H128+I77+I78</f>
        <v>6.8142805794324826</v>
      </c>
      <c r="I131" s="851" t="s">
        <v>56</v>
      </c>
      <c r="J131" s="852">
        <f>J127+J128+J77+J78</f>
        <v>1.3718063768316433</v>
      </c>
      <c r="K131" s="850">
        <f>K127+K128+L77+L78</f>
        <v>7.0914246335794013</v>
      </c>
      <c r="L131" s="851" t="s">
        <v>56</v>
      </c>
      <c r="M131" s="852">
        <f>M127+M128+M77+M78</f>
        <v>1.2779350393512501</v>
      </c>
      <c r="N131" s="850">
        <f>N127+N128+O77+O78</f>
        <v>7.4659898010583241</v>
      </c>
      <c r="O131" s="851" t="s">
        <v>56</v>
      </c>
      <c r="P131" s="852">
        <f>P127+P128+P77+P78</f>
        <v>1.5462718115724998</v>
      </c>
      <c r="Q131" s="850">
        <f>Q127+Q128+R77+R78</f>
        <v>7.7047883854271086</v>
      </c>
      <c r="R131" s="851" t="s">
        <v>56</v>
      </c>
      <c r="S131" s="852">
        <f>S127+S128+S77+S78</f>
        <v>1.5743823641992498</v>
      </c>
      <c r="T131" s="850">
        <f>T127+T128+U77+U78</f>
        <v>7.7569945977751242</v>
      </c>
      <c r="U131" s="851" t="s">
        <v>56</v>
      </c>
      <c r="V131" s="852">
        <f>V127+V128+V77+V78</f>
        <v>1.537599582181</v>
      </c>
      <c r="W131" s="850">
        <f>W127+W128+X77+X78</f>
        <v>7.6694253701363513</v>
      </c>
      <c r="X131" s="851" t="s">
        <v>56</v>
      </c>
      <c r="Y131" s="852">
        <f>Y127+Y128+Y77+Y78</f>
        <v>1.5039162656365002</v>
      </c>
      <c r="Z131" s="850">
        <f>Z127+Z128+AA77+AA78</f>
        <v>7.5791282067023751</v>
      </c>
      <c r="AA131" s="851" t="s">
        <v>56</v>
      </c>
      <c r="AB131" s="852">
        <f>AB127+AB128+AB77+AB78</f>
        <v>1.49165877129725</v>
      </c>
      <c r="AC131" s="850">
        <f>AC127+AC128+AD77+AD78</f>
        <v>7.5497743670148658</v>
      </c>
      <c r="AD131" s="851" t="s">
        <v>56</v>
      </c>
      <c r="AE131" s="852">
        <f>AE127+AE128+AE77+AE78</f>
        <v>1.48562840447125</v>
      </c>
      <c r="AF131" s="850">
        <f>AF127+AF128+AG77+AG78</f>
        <v>7.2413466569924507</v>
      </c>
      <c r="AG131" s="851" t="s">
        <v>56</v>
      </c>
      <c r="AH131" s="852">
        <f>AH127+AH128+AH77+AH78</f>
        <v>1.4895353941612499</v>
      </c>
      <c r="AI131" s="850">
        <f>AI127+AI128+AJ77+AJ78</f>
        <v>7.0668085990429201</v>
      </c>
      <c r="AJ131" s="851" t="s">
        <v>56</v>
      </c>
      <c r="AK131" s="852">
        <f>AK127+AK128+AK77+AK78</f>
        <v>1.4370898982932498</v>
      </c>
      <c r="AL131" s="850">
        <f>AL127+AL128+AM77+AM78</f>
        <v>7.1018324380561726</v>
      </c>
      <c r="AM131" s="851" t="s">
        <v>56</v>
      </c>
      <c r="AN131" s="852">
        <f>AN127+AN128+AN77+AN78</f>
        <v>1.4562985618104998</v>
      </c>
      <c r="AO131" s="850">
        <f>AO127+AO128+AP77+AP78</f>
        <v>6.8868861319126911</v>
      </c>
      <c r="AP131" s="851" t="s">
        <v>56</v>
      </c>
      <c r="AQ131" s="852">
        <f>AQ127+AQ128+AQ77+AQ78</f>
        <v>1.4488832239064999</v>
      </c>
    </row>
    <row r="132" spans="1:81" s="710" customFormat="1" ht="16.5" customHeight="1">
      <c r="A132" s="1528" t="s">
        <v>24</v>
      </c>
      <c r="B132" s="828" t="s">
        <v>54</v>
      </c>
      <c r="C132" s="829"/>
      <c r="D132" s="829" t="s">
        <v>55</v>
      </c>
      <c r="E132" s="829"/>
      <c r="F132" s="829"/>
      <c r="G132" s="829"/>
      <c r="H132" s="831">
        <f>$C$65/1000</f>
        <v>2.3E-2</v>
      </c>
      <c r="I132" s="832" t="s">
        <v>56</v>
      </c>
      <c r="J132" s="833">
        <f>$G$65/1000</f>
        <v>0.158</v>
      </c>
      <c r="K132" s="831">
        <f>$C$65/1000</f>
        <v>2.3E-2</v>
      </c>
      <c r="L132" s="832" t="s">
        <v>56</v>
      </c>
      <c r="M132" s="833">
        <f>$G$65/1000</f>
        <v>0.158</v>
      </c>
      <c r="N132" s="831">
        <f>$C$65/1000</f>
        <v>2.3E-2</v>
      </c>
      <c r="O132" s="832" t="s">
        <v>56</v>
      </c>
      <c r="P132" s="833">
        <f>$G$65/1000</f>
        <v>0.158</v>
      </c>
      <c r="Q132" s="831">
        <f>$C$65/1000</f>
        <v>2.3E-2</v>
      </c>
      <c r="R132" s="832" t="s">
        <v>56</v>
      </c>
      <c r="S132" s="833">
        <f>$G$65/1000</f>
        <v>0.158</v>
      </c>
      <c r="T132" s="831">
        <f>$C$65/1000</f>
        <v>2.3E-2</v>
      </c>
      <c r="U132" s="832" t="s">
        <v>56</v>
      </c>
      <c r="V132" s="833">
        <f>$G$65/1000</f>
        <v>0.158</v>
      </c>
      <c r="W132" s="831">
        <f>$C$65/1000</f>
        <v>2.3E-2</v>
      </c>
      <c r="X132" s="832" t="s">
        <v>56</v>
      </c>
      <c r="Y132" s="833">
        <f>$G$65/1000</f>
        <v>0.158</v>
      </c>
      <c r="Z132" s="831">
        <f>$C$65/1000</f>
        <v>2.3E-2</v>
      </c>
      <c r="AA132" s="832" t="s">
        <v>56</v>
      </c>
      <c r="AB132" s="833">
        <f>$G$65/1000</f>
        <v>0.158</v>
      </c>
      <c r="AC132" s="831">
        <f>$C$65/1000</f>
        <v>2.3E-2</v>
      </c>
      <c r="AD132" s="832" t="s">
        <v>56</v>
      </c>
      <c r="AE132" s="833">
        <f>$G$65/1000</f>
        <v>0.158</v>
      </c>
      <c r="AF132" s="831">
        <f>$C$65/1000</f>
        <v>2.3E-2</v>
      </c>
      <c r="AG132" s="832" t="s">
        <v>56</v>
      </c>
      <c r="AH132" s="833">
        <f>$G$65/1000</f>
        <v>0.158</v>
      </c>
      <c r="AI132" s="831">
        <f>$C$65/1000</f>
        <v>2.3E-2</v>
      </c>
      <c r="AJ132" s="832" t="s">
        <v>56</v>
      </c>
      <c r="AK132" s="833">
        <f>$G$65/1000</f>
        <v>0.158</v>
      </c>
      <c r="AL132" s="831">
        <f>$C$65/1000</f>
        <v>2.3E-2</v>
      </c>
      <c r="AM132" s="832" t="s">
        <v>56</v>
      </c>
      <c r="AN132" s="833">
        <f>$G$65/1000</f>
        <v>0.158</v>
      </c>
      <c r="AO132" s="831">
        <f>$C$65/1000</f>
        <v>2.3E-2</v>
      </c>
      <c r="AP132" s="832" t="s">
        <v>56</v>
      </c>
      <c r="AQ132" s="833">
        <f>$G$65/1000</f>
        <v>0.158</v>
      </c>
      <c r="AR132" s="720"/>
    </row>
    <row r="133" spans="1:81" s="710" customFormat="1" ht="16.5" customHeight="1" thickBot="1">
      <c r="A133" s="1529"/>
      <c r="B133" s="834" t="s">
        <v>57</v>
      </c>
      <c r="C133" s="835"/>
      <c r="D133" s="835" t="s">
        <v>58</v>
      </c>
      <c r="E133" s="835"/>
      <c r="F133" s="835"/>
      <c r="G133" s="853"/>
      <c r="H133" s="837">
        <f>(((I84^2+J84^2)*$C$66/1000)+((I85^2+J85^2)*$G$66/1000)+((I86^2+J86^2)*$J$66/1000))/($C$15*$C$15)</f>
        <v>2.393469378907747E-2</v>
      </c>
      <c r="I133" s="838" t="s">
        <v>56</v>
      </c>
      <c r="J133" s="839">
        <f>(((I84^2+J84^2)*$M$66)+((I85^2+J85^2)*$P$66)+((I86^2+J86^2)*S135))/(100*$C$7)</f>
        <v>0.16796519465884582</v>
      </c>
      <c r="K133" s="837">
        <f>(((L84^2+M84^2)*$C$66/1000)+((L85^2+M85^2)*$G$66/1000)+((L86^2+M86^2)*$J$66/1000))/($C$15*$C$15)</f>
        <v>2.4499707681052977E-2</v>
      </c>
      <c r="L133" s="838" t="s">
        <v>56</v>
      </c>
      <c r="M133" s="839">
        <f>(((L84^2+M84^2)*$M$66)+((L85^2+M85^2)*$P$66)+((L86^2+M86^2)*V135))/(100*$C$7)</f>
        <v>1.7762277662499996E-2</v>
      </c>
      <c r="N133" s="837">
        <f>(((O84^2+P84^2)*$C$66/1000)+((O85^2+P85^2)*$G$66/1000)+((O86^2+P86^2)*$J$66/1000))/($C$15*$C$15)</f>
        <v>2.7882947524608476E-2</v>
      </c>
      <c r="O133" s="838" t="s">
        <v>56</v>
      </c>
      <c r="P133" s="839">
        <f>(((O84^2+P84^2)*$M$66)+((O85^2+P85^2)*$P$66)+((O86^2+P86^2)*Y135))/(100*$C$7)</f>
        <v>2.0579705032250008E-2</v>
      </c>
      <c r="Q133" s="837">
        <f>(((R84^2+S84^2)*$C$66/1000)+((R85^2+S85^2)*$G$66/1000)+((R86^2+S86^2)*$J$66/1000))/($C$15*$C$15)</f>
        <v>2.8861068584141374E-2</v>
      </c>
      <c r="R133" s="838" t="s">
        <v>56</v>
      </c>
      <c r="S133" s="839">
        <f>(((R84^2+S84^2)*$M$66)+((R85^2+S85^2)*$P$66)+((R86^2+S86^2)*AB135))/(100*$C$7)</f>
        <v>2.1125749652000002E-2</v>
      </c>
      <c r="T133" s="837">
        <f>(((U84^2+V84^2)*$C$66/1000)+((U85^2+V85^2)*$G$66/1000)+((U86^2+V86^2)*$J$66/1000))/($C$15*$C$15)</f>
        <v>2.9930076343849584E-2</v>
      </c>
      <c r="U133" s="838" t="s">
        <v>56</v>
      </c>
      <c r="V133" s="839">
        <f>(((U84^2+V84^2)*$M$66)+((U85^2+V85^2)*$P$66)+((U86^2+V86^2)*AE135))/(100*$C$7)</f>
        <v>2.0535197633999996E-2</v>
      </c>
      <c r="W133" s="837">
        <f>(((X84^2+Y84^2)*$C$66/1000)+((X85^2+Y85^2)*$G$66/1000)+((X86^2+Y86^2)*$J$66/1000))/($C$15*$C$15)</f>
        <v>3.0009673372460063E-2</v>
      </c>
      <c r="X133" s="838" t="s">
        <v>56</v>
      </c>
      <c r="Y133" s="839">
        <f>(((X84^2+Y84^2)*$M$66)+((X85^2+Y85^2)*$P$66)+((X86^2+Y86^2)*AH135))/(100*$C$7)</f>
        <v>2.0351923681250002E-2</v>
      </c>
      <c r="Z133" s="837">
        <f>(((AA84^2+AB84^2)*$C$66/1000)+((AA85^2+AB85^2)*$G$66/1000)+((AA86^2+AB86^2)*$J$66/1000))/($C$15*$C$15)</f>
        <v>3.0061316877503935E-2</v>
      </c>
      <c r="AA133" s="838" t="s">
        <v>56</v>
      </c>
      <c r="AB133" s="839">
        <f>(((AA84^2+AB84^2)*$M$66)+((AA85^2+AB85^2)*$P$66)+((AA86^2+AB86^2)*AK135))/(100*$C$7)</f>
        <v>1.9947873074499991E-2</v>
      </c>
      <c r="AC133" s="837">
        <f>(((AD84^2+AE84^2)*$C$66/1000)+((AD85^2+AE85^2)*$G$66/1000)+((AD86^2+AE86^2)*$J$66/1000))/($C$15*$C$15)</f>
        <v>2.965710026701374E-2</v>
      </c>
      <c r="AD133" s="838" t="s">
        <v>56</v>
      </c>
      <c r="AE133" s="839">
        <f>(((AD84^2+AE84^2)*$M$66)+((AD85^2+AE85^2)*$P$66)+((AD86^2+AE86^2)*AN135))/(100*$C$7)</f>
        <v>1.9814625353250001E-2</v>
      </c>
      <c r="AF133" s="837">
        <f>(((AG84^2+AH84^2)*$C$66/1000)+((AG85^2+AH85^2)*$G$66/1000)+((AG86^2+AH86^2)*$J$66/1000))/($C$15*$C$15)</f>
        <v>2.7820471529092367E-2</v>
      </c>
      <c r="AG133" s="838" t="s">
        <v>56</v>
      </c>
      <c r="AH133" s="839">
        <f>(((AG84^2+AH84^2)*$M$66)+((AG85^2+AH85^2)*$P$66)+((AG86^2+AH86^2)*AQ135))/(100*$C$7)</f>
        <v>1.980338318525E-2</v>
      </c>
      <c r="AI133" s="837">
        <f>(((AJ84^2+AK84^2)*$C$66/1000)+((AJ85^2+AK85^2)*$G$66/1000)+((AJ86^2+AK86^2)*$J$66/1000))/($C$15*$C$15)</f>
        <v>2.6726854497674816E-2</v>
      </c>
      <c r="AJ133" s="838" t="s">
        <v>56</v>
      </c>
      <c r="AK133" s="839">
        <f>(((AJ84^2+AK84^2)*$M$66)+((AJ85^2+AK85^2)*$P$66)+((AJ86^2+AK86^2)*AT135))/(100*$C$7)</f>
        <v>1.9665248461250003E-2</v>
      </c>
      <c r="AL133" s="837">
        <f>(((AM84^2+AN84^2)*$C$66/1000)+((AM85^2+AN85^2)*$G$66/1000)+((AM86^2+AN86^2)*$J$66/1000))/($C$15*$C$15)</f>
        <v>2.5740919767978564E-2</v>
      </c>
      <c r="AM133" s="838" t="s">
        <v>56</v>
      </c>
      <c r="AN133" s="839">
        <f>(((AM84^2+AN84^2)*$M$66)+((AM85^2+AN85^2)*$P$66)+((AM86^2+AN86^2)*AW135))/(100*$C$7)</f>
        <v>1.9004680294249995E-2</v>
      </c>
      <c r="AO133" s="837">
        <f>(((AP84^2+AQ84^2)*$C$66/1000)+((AP85^2+AQ85^2)*$G$66/1000)+((AP86^2+AQ86^2)*$J$66/1000))/($C$15*$C$15)</f>
        <v>2.4584253579048303E-2</v>
      </c>
      <c r="AP133" s="838" t="s">
        <v>56</v>
      </c>
      <c r="AQ133" s="839">
        <f>(((AP84^2+AQ84^2)*$M$66)+((AP85^2+AQ85^2)*$P$66)+((AP86^2+AQ86^2)*AZ135))/(100*$C$7)</f>
        <v>1.8872661456250002E-2</v>
      </c>
      <c r="AR133" s="720"/>
    </row>
    <row r="134" spans="1:81" s="710" customFormat="1" ht="16.5" customHeight="1">
      <c r="A134" s="1529"/>
      <c r="B134" s="840" t="s">
        <v>193</v>
      </c>
      <c r="C134" s="841">
        <v>23</v>
      </c>
      <c r="D134" s="842"/>
      <c r="E134" s="1590" t="s">
        <v>194</v>
      </c>
      <c r="F134" s="1590"/>
      <c r="G134" s="900">
        <v>158</v>
      </c>
      <c r="H134" s="844"/>
      <c r="I134" s="845"/>
      <c r="J134" s="846"/>
      <c r="K134" s="899"/>
      <c r="L134" s="898"/>
      <c r="M134" s="897"/>
      <c r="N134" s="899"/>
      <c r="O134" s="898"/>
      <c r="P134" s="897"/>
      <c r="Q134" s="899"/>
      <c r="R134" s="898"/>
      <c r="S134" s="897"/>
      <c r="T134" s="1598"/>
      <c r="U134" s="1599"/>
      <c r="V134" s="1600"/>
      <c r="W134" s="1598"/>
      <c r="X134" s="1599"/>
      <c r="Y134" s="1600"/>
      <c r="Z134" s="1598"/>
      <c r="AA134" s="1599"/>
      <c r="AB134" s="1600"/>
      <c r="AC134" s="1598"/>
      <c r="AD134" s="1599"/>
      <c r="AE134" s="1600"/>
      <c r="AF134" s="1598"/>
      <c r="AG134" s="1599"/>
      <c r="AH134" s="1600"/>
      <c r="AI134" s="1598"/>
      <c r="AJ134" s="1599"/>
      <c r="AK134" s="1600"/>
      <c r="AL134" s="1598"/>
      <c r="AM134" s="1599"/>
      <c r="AN134" s="1600"/>
      <c r="AO134" s="1598"/>
      <c r="AP134" s="1599"/>
      <c r="AQ134" s="1600"/>
      <c r="AR134" s="720"/>
      <c r="AS134" s="720">
        <f>AR134+AR65</f>
        <v>0</v>
      </c>
    </row>
    <row r="135" spans="1:81" s="710" customFormat="1" ht="16.5" customHeight="1" thickBot="1">
      <c r="A135" s="1529"/>
      <c r="B135" s="848" t="s">
        <v>94</v>
      </c>
      <c r="C135" s="819">
        <v>50</v>
      </c>
      <c r="D135" s="756"/>
      <c r="E135" s="847"/>
      <c r="F135" s="847" t="s">
        <v>95</v>
      </c>
      <c r="G135" s="885">
        <v>50</v>
      </c>
      <c r="H135" s="1593" t="s">
        <v>61</v>
      </c>
      <c r="I135" s="1594"/>
      <c r="J135" s="849">
        <v>150</v>
      </c>
      <c r="K135" s="1593" t="s">
        <v>96</v>
      </c>
      <c r="L135" s="1594"/>
      <c r="M135" s="849">
        <v>10.5</v>
      </c>
      <c r="N135" s="1593" t="s">
        <v>97</v>
      </c>
      <c r="O135" s="1594"/>
      <c r="P135" s="849">
        <v>17</v>
      </c>
      <c r="Q135" s="1593" t="s">
        <v>62</v>
      </c>
      <c r="R135" s="1594"/>
      <c r="S135" s="849">
        <v>6</v>
      </c>
      <c r="T135" s="1601"/>
      <c r="U135" s="1602"/>
      <c r="V135" s="1603"/>
      <c r="W135" s="1601"/>
      <c r="X135" s="1602"/>
      <c r="Y135" s="1603"/>
      <c r="Z135" s="1601"/>
      <c r="AA135" s="1602"/>
      <c r="AB135" s="1603"/>
      <c r="AC135" s="1601"/>
      <c r="AD135" s="1602"/>
      <c r="AE135" s="1603"/>
      <c r="AF135" s="1601"/>
      <c r="AG135" s="1602"/>
      <c r="AH135" s="1603"/>
      <c r="AI135" s="1601"/>
      <c r="AJ135" s="1602"/>
      <c r="AK135" s="1603"/>
      <c r="AL135" s="1601"/>
      <c r="AM135" s="1602"/>
      <c r="AN135" s="1603"/>
      <c r="AO135" s="1601"/>
      <c r="AP135" s="1602"/>
      <c r="AQ135" s="1603"/>
    </row>
    <row r="136" spans="1:81" s="863" customFormat="1" ht="16.5" customHeight="1" thickBot="1">
      <c r="A136" s="1530"/>
      <c r="B136" s="1595" t="s">
        <v>63</v>
      </c>
      <c r="C136" s="1596"/>
      <c r="D136" s="1596"/>
      <c r="E136" s="1596"/>
      <c r="F136" s="1596"/>
      <c r="G136" s="1597"/>
      <c r="H136" s="860">
        <f>H132+H133+I85+I86</f>
        <v>7.5742162237890778</v>
      </c>
      <c r="I136" s="861" t="s">
        <v>56</v>
      </c>
      <c r="J136" s="862">
        <f>J132+J133+J85+J86</f>
        <v>1.4142651946588458</v>
      </c>
      <c r="K136" s="860">
        <f>K132+K133+L85+L86</f>
        <v>7.6896014276810511</v>
      </c>
      <c r="L136" s="861" t="s">
        <v>56</v>
      </c>
      <c r="M136" s="862">
        <f>M132+M133+M85+M86</f>
        <v>1.2399022776624999</v>
      </c>
      <c r="N136" s="860">
        <f>N132+N133+O85+O86</f>
        <v>8.1887248975246081</v>
      </c>
      <c r="O136" s="861" t="s">
        <v>56</v>
      </c>
      <c r="P136" s="862">
        <f>P132+P133+P85+P86</f>
        <v>1.4903597050322501</v>
      </c>
      <c r="Q136" s="860">
        <f>Q132+Q133+R85+R86</f>
        <v>8.3275431885841407</v>
      </c>
      <c r="R136" s="861" t="s">
        <v>56</v>
      </c>
      <c r="S136" s="862">
        <f>S132+S133+S85+S86</f>
        <v>1.5025257496519999</v>
      </c>
      <c r="T136" s="860">
        <f>T132+T133+U85+U86</f>
        <v>8.4422924063438494</v>
      </c>
      <c r="U136" s="861" t="s">
        <v>56</v>
      </c>
      <c r="V136" s="862">
        <f>V132+V133+V85+V86</f>
        <v>1.4941751976339999</v>
      </c>
      <c r="W136" s="860">
        <f>W132+W133+X85+X86</f>
        <v>8.4469522233724597</v>
      </c>
      <c r="X136" s="861" t="s">
        <v>56</v>
      </c>
      <c r="Y136" s="862">
        <f>Y132+Y133+Y85+Y86</f>
        <v>1.4889119236812498</v>
      </c>
      <c r="Z136" s="860">
        <f>Z132+Z133+AA85+AA86</f>
        <v>8.4391241068775038</v>
      </c>
      <c r="AA136" s="861" t="s">
        <v>56</v>
      </c>
      <c r="AB136" s="862">
        <f>AB132+AB133+AB85+AB86</f>
        <v>1.4950478730744998</v>
      </c>
      <c r="AC136" s="860">
        <f>AC132+AC133+AD85+AD86</f>
        <v>8.3862201102670131</v>
      </c>
      <c r="AD136" s="861" t="s">
        <v>56</v>
      </c>
      <c r="AE136" s="862">
        <f>AE132+AE133+AE85+AE86</f>
        <v>1.48791462535325</v>
      </c>
      <c r="AF136" s="860">
        <f>AF132+AF133+AG85+AG86</f>
        <v>8.159983701529093</v>
      </c>
      <c r="AG136" s="861" t="s">
        <v>56</v>
      </c>
      <c r="AH136" s="862">
        <f>AH132+AH133+AH85+AH86</f>
        <v>1.46306338318525</v>
      </c>
      <c r="AI136" s="860">
        <f>AI132+AI133+AJ85+AJ86</f>
        <v>8.0175703144976733</v>
      </c>
      <c r="AJ136" s="861" t="s">
        <v>56</v>
      </c>
      <c r="AK136" s="862">
        <f>AK132+AK133+AK85+AK86</f>
        <v>1.4470052484612501</v>
      </c>
      <c r="AL136" s="860">
        <f>AL132+AL133+AM85+AM86</f>
        <v>7.8635445997679785</v>
      </c>
      <c r="AM136" s="861" t="s">
        <v>56</v>
      </c>
      <c r="AN136" s="862">
        <f>AN132+AN133+AN85+AN86</f>
        <v>1.46530468029425</v>
      </c>
      <c r="AO136" s="860">
        <f>AO132+AO133+AP85+AP86</f>
        <v>7.7077081235790477</v>
      </c>
      <c r="AP136" s="861" t="s">
        <v>56</v>
      </c>
      <c r="AQ136" s="862">
        <f>AQ132+AQ133+AQ85+AQ86</f>
        <v>1.44437266145625</v>
      </c>
      <c r="CC136" s="864"/>
    </row>
    <row r="137" spans="1:81" s="710" customFormat="1" ht="16.5" customHeight="1">
      <c r="A137" s="1563" t="s">
        <v>64</v>
      </c>
      <c r="B137" s="1564"/>
      <c r="C137" s="1564"/>
      <c r="D137" s="1564"/>
      <c r="E137" s="1564"/>
      <c r="F137" s="1564"/>
      <c r="G137" s="1604"/>
      <c r="H137" s="865"/>
      <c r="I137" s="866"/>
      <c r="J137" s="846"/>
      <c r="K137" s="865"/>
      <c r="L137" s="866"/>
      <c r="M137" s="846"/>
      <c r="N137" s="865"/>
      <c r="O137" s="866"/>
      <c r="P137" s="846"/>
      <c r="Q137" s="865"/>
      <c r="R137" s="866"/>
      <c r="S137" s="846"/>
      <c r="T137" s="865"/>
      <c r="U137" s="866"/>
      <c r="V137" s="846"/>
      <c r="W137" s="865"/>
      <c r="X137" s="866"/>
      <c r="Y137" s="846"/>
      <c r="Z137" s="865"/>
      <c r="AA137" s="866"/>
      <c r="AB137" s="846"/>
      <c r="AC137" s="865"/>
      <c r="AD137" s="866"/>
      <c r="AE137" s="846"/>
      <c r="AF137" s="865"/>
      <c r="AG137" s="866"/>
      <c r="AH137" s="846"/>
      <c r="AI137" s="865"/>
      <c r="AJ137" s="866"/>
      <c r="AK137" s="846"/>
      <c r="AL137" s="865"/>
      <c r="AM137" s="866"/>
      <c r="AN137" s="846"/>
      <c r="AO137" s="865"/>
      <c r="AP137" s="866"/>
      <c r="AQ137" s="846"/>
    </row>
    <row r="138" spans="1:81" s="710" customFormat="1" ht="16.5" customHeight="1" thickBot="1">
      <c r="A138" s="867" t="s">
        <v>65</v>
      </c>
      <c r="B138" s="868"/>
      <c r="C138" s="869"/>
      <c r="D138" s="868"/>
      <c r="E138" s="756"/>
      <c r="F138" s="868" t="s">
        <v>66</v>
      </c>
      <c r="G138" s="755"/>
      <c r="H138" s="870">
        <f>SUM(H131,H136)</f>
        <v>14.38849680322156</v>
      </c>
      <c r="I138" s="871" t="s">
        <v>56</v>
      </c>
      <c r="J138" s="872">
        <f>SUM(J131,J136)</f>
        <v>2.7860715714904893</v>
      </c>
      <c r="K138" s="870">
        <f>SUM(K131,K136)</f>
        <v>14.781026061260452</v>
      </c>
      <c r="L138" s="871" t="s">
        <v>56</v>
      </c>
      <c r="M138" s="872">
        <f>SUM(M131,M136)</f>
        <v>2.51783731701375</v>
      </c>
      <c r="N138" s="870">
        <f>SUM(N131,N136)</f>
        <v>15.654714698582932</v>
      </c>
      <c r="O138" s="871" t="s">
        <v>56</v>
      </c>
      <c r="P138" s="872">
        <f>SUM(P131,P136)</f>
        <v>3.0366315166047499</v>
      </c>
      <c r="Q138" s="870">
        <f>SUM(Q131,Q136)</f>
        <v>16.032331574011248</v>
      </c>
      <c r="R138" s="871" t="s">
        <v>56</v>
      </c>
      <c r="S138" s="872">
        <f>SUM(S131,S136)</f>
        <v>3.0769081138512497</v>
      </c>
      <c r="T138" s="870">
        <f>SUM(T131,T136)</f>
        <v>16.199287004118972</v>
      </c>
      <c r="U138" s="871" t="s">
        <v>56</v>
      </c>
      <c r="V138" s="872">
        <f>SUM(V131,V136)</f>
        <v>3.0317747798149997</v>
      </c>
      <c r="W138" s="870">
        <f>SUM(W131,W136)</f>
        <v>16.116377593508812</v>
      </c>
      <c r="X138" s="871" t="s">
        <v>56</v>
      </c>
      <c r="Y138" s="872">
        <f>SUM(Y131,Y136)</f>
        <v>2.9928281893177502</v>
      </c>
      <c r="Z138" s="870">
        <f>SUM(Z131,Z136)</f>
        <v>16.018252313579879</v>
      </c>
      <c r="AA138" s="871" t="s">
        <v>56</v>
      </c>
      <c r="AB138" s="872">
        <f>SUM(AB131,AB136)</f>
        <v>2.9867066443717496</v>
      </c>
      <c r="AC138" s="870">
        <f>SUM(AC131,AC136)</f>
        <v>15.935994477281879</v>
      </c>
      <c r="AD138" s="871" t="s">
        <v>56</v>
      </c>
      <c r="AE138" s="872">
        <f>SUM(AE131,AE136)</f>
        <v>2.9735430298245</v>
      </c>
      <c r="AF138" s="870">
        <f>SUM(AF131,AF136)</f>
        <v>15.401330358521545</v>
      </c>
      <c r="AG138" s="871" t="s">
        <v>56</v>
      </c>
      <c r="AH138" s="872">
        <f>SUM(AH131,AH136)</f>
        <v>2.9525987773465001</v>
      </c>
      <c r="AI138" s="870">
        <f>SUM(AI131,AI136)</f>
        <v>15.084378913540593</v>
      </c>
      <c r="AJ138" s="871" t="s">
        <v>56</v>
      </c>
      <c r="AK138" s="872">
        <f>SUM(AK131,AK136)</f>
        <v>2.8840951467545</v>
      </c>
      <c r="AL138" s="870">
        <f>SUM(AL131,AL136)</f>
        <v>14.965377037824151</v>
      </c>
      <c r="AM138" s="871" t="s">
        <v>56</v>
      </c>
      <c r="AN138" s="872">
        <f>SUM(AN131,AN136)</f>
        <v>2.9216032421047498</v>
      </c>
      <c r="AO138" s="870">
        <f>SUM(AO131,AO136)</f>
        <v>14.594594255491739</v>
      </c>
      <c r="AP138" s="871" t="s">
        <v>56</v>
      </c>
      <c r="AQ138" s="872">
        <f>SUM(AQ131,AQ136)</f>
        <v>2.8932558853627501</v>
      </c>
    </row>
    <row r="139" spans="1:81" s="710" customFormat="1" ht="16.5" customHeight="1">
      <c r="A139" s="873" t="s">
        <v>67</v>
      </c>
      <c r="B139" s="863"/>
      <c r="C139" s="863"/>
      <c r="D139" s="863"/>
      <c r="E139" s="863"/>
      <c r="F139" s="863"/>
      <c r="G139" s="863"/>
      <c r="H139" s="863"/>
      <c r="I139" s="874">
        <f>J138/H138</f>
        <v>0.19363187201505946</v>
      </c>
      <c r="J139" s="863"/>
      <c r="K139" s="863"/>
      <c r="L139" s="874">
        <f>M138/K138</f>
        <v>0.1703425260586437</v>
      </c>
      <c r="M139" s="863"/>
      <c r="N139" s="863"/>
      <c r="O139" s="874">
        <f>P138/N138</f>
        <v>0.1939755259084745</v>
      </c>
      <c r="P139" s="863"/>
      <c r="Q139" s="863"/>
      <c r="R139" s="874">
        <f>S138/Q138</f>
        <v>0.19191894202331639</v>
      </c>
      <c r="S139" s="863"/>
      <c r="T139" s="863"/>
      <c r="U139" s="874">
        <f>V138/T138</f>
        <v>0.18715482842202341</v>
      </c>
      <c r="V139" s="863"/>
      <c r="W139" s="863"/>
      <c r="X139" s="874">
        <f>Y138/W138</f>
        <v>0.18570104677388363</v>
      </c>
      <c r="Y139" s="863"/>
      <c r="Z139" s="863"/>
      <c r="AA139" s="874">
        <f>AB138/Z138</f>
        <v>0.18645646141056807</v>
      </c>
      <c r="AB139" s="863"/>
      <c r="AC139" s="863"/>
      <c r="AD139" s="874">
        <f>AE138/AC138</f>
        <v>0.18659287527135754</v>
      </c>
      <c r="AE139" s="863"/>
      <c r="AF139" s="863"/>
      <c r="AG139" s="874">
        <f>AH138/AF138</f>
        <v>0.19171063204373312</v>
      </c>
      <c r="AH139" s="863"/>
      <c r="AI139" s="863"/>
      <c r="AJ139" s="874">
        <f>AK138/AI138</f>
        <v>0.19119747410783833</v>
      </c>
      <c r="AK139" s="863"/>
      <c r="AL139" s="863"/>
      <c r="AM139" s="874">
        <f>AN138/AL138</f>
        <v>0.19522416539994691</v>
      </c>
      <c r="AN139" s="863"/>
      <c r="AO139" s="863"/>
      <c r="AP139" s="874">
        <f>AQ138/AO138</f>
        <v>0.1982416115661495</v>
      </c>
      <c r="AQ139" s="863"/>
    </row>
    <row r="140" spans="1:81" s="875" customFormat="1" ht="16.5" customHeight="1">
      <c r="A140" s="873" t="s">
        <v>195</v>
      </c>
      <c r="B140" s="873"/>
      <c r="C140" s="873"/>
      <c r="D140" s="873"/>
      <c r="E140" s="873"/>
      <c r="F140" s="873"/>
      <c r="T140" s="876"/>
      <c r="U140" s="877"/>
    </row>
    <row r="144" spans="1:81">
      <c r="F144" s="884">
        <f>I144+L144+O144+R144+U144+X144+AA144+AD144+AG144+AJ144+AM144+AP144</f>
        <v>0</v>
      </c>
      <c r="G144" s="884"/>
      <c r="I144" s="884"/>
      <c r="J144" s="884"/>
      <c r="K144" s="884"/>
      <c r="L144" s="884"/>
      <c r="M144" s="884"/>
      <c r="N144" s="884"/>
      <c r="O144" s="884"/>
      <c r="P144" s="884"/>
      <c r="Q144" s="884"/>
      <c r="R144" s="884"/>
      <c r="S144" s="884"/>
      <c r="T144" s="884"/>
      <c r="U144" s="884"/>
      <c r="V144" s="884"/>
      <c r="W144" s="884"/>
      <c r="X144" s="884"/>
      <c r="Y144" s="884"/>
      <c r="Z144" s="884"/>
      <c r="AA144" s="884"/>
      <c r="AB144" s="884"/>
      <c r="AC144" s="884"/>
      <c r="AD144" s="884"/>
      <c r="AE144" s="884"/>
      <c r="AF144" s="884"/>
      <c r="AG144" s="884"/>
      <c r="AH144" s="884"/>
      <c r="AI144" s="884"/>
      <c r="AJ144" s="884"/>
      <c r="AK144" s="884"/>
      <c r="AL144" s="884"/>
      <c r="AM144" s="884"/>
      <c r="AN144" s="884"/>
      <c r="AO144" s="884"/>
      <c r="AP144" s="884"/>
      <c r="AQ144" s="884"/>
    </row>
  </sheetData>
  <mergeCells count="477">
    <mergeCell ref="A123:G123"/>
    <mergeCell ref="A124:G124"/>
    <mergeCell ref="AF107:AH108"/>
    <mergeCell ref="AI107:AK108"/>
    <mergeCell ref="A105:G105"/>
    <mergeCell ref="A107:C107"/>
    <mergeCell ref="D107:E107"/>
    <mergeCell ref="F107:G107"/>
    <mergeCell ref="A122:G122"/>
    <mergeCell ref="N107:P108"/>
    <mergeCell ref="Q107:S108"/>
    <mergeCell ref="T107:V108"/>
    <mergeCell ref="W107:Y108"/>
    <mergeCell ref="Z107:AB108"/>
    <mergeCell ref="AC107:AE108"/>
    <mergeCell ref="W21:Y21"/>
    <mergeCell ref="Q73:S73"/>
    <mergeCell ref="H107:J108"/>
    <mergeCell ref="K107:M108"/>
    <mergeCell ref="AI99:AK100"/>
    <mergeCell ref="AL99:AN100"/>
    <mergeCell ref="AO99:AQ100"/>
    <mergeCell ref="A100:C100"/>
    <mergeCell ref="A103:G103"/>
    <mergeCell ref="A104:G104"/>
    <mergeCell ref="Q99:S100"/>
    <mergeCell ref="T99:V100"/>
    <mergeCell ref="AL107:AN108"/>
    <mergeCell ref="AO107:AQ108"/>
    <mergeCell ref="A108:C108"/>
    <mergeCell ref="AF99:AH100"/>
    <mergeCell ref="A99:C99"/>
    <mergeCell ref="D99:E99"/>
    <mergeCell ref="F99:G99"/>
    <mergeCell ref="H99:J100"/>
    <mergeCell ref="K99:M100"/>
    <mergeCell ref="N99:P100"/>
    <mergeCell ref="W99:Y100"/>
    <mergeCell ref="Z99:AB100"/>
    <mergeCell ref="E96:F96"/>
    <mergeCell ref="H90:J90"/>
    <mergeCell ref="N90:P90"/>
    <mergeCell ref="T90:V90"/>
    <mergeCell ref="E97:F97"/>
    <mergeCell ref="Q91:S91"/>
    <mergeCell ref="N89:P89"/>
    <mergeCell ref="AC99:AE100"/>
    <mergeCell ref="D91:G91"/>
    <mergeCell ref="E95:F95"/>
    <mergeCell ref="K91:M91"/>
    <mergeCell ref="N91:P91"/>
    <mergeCell ref="Z91:AB91"/>
    <mergeCell ref="W91:Y91"/>
    <mergeCell ref="H91:J91"/>
    <mergeCell ref="T91:V91"/>
    <mergeCell ref="A92:C94"/>
    <mergeCell ref="D92:E94"/>
    <mergeCell ref="F92:G92"/>
    <mergeCell ref="F93:G93"/>
    <mergeCell ref="F94:G94"/>
    <mergeCell ref="A84:B91"/>
    <mergeCell ref="C84:C91"/>
    <mergeCell ref="D84:E86"/>
    <mergeCell ref="F84:G84"/>
    <mergeCell ref="F85:G85"/>
    <mergeCell ref="W90:Y90"/>
    <mergeCell ref="H89:J89"/>
    <mergeCell ref="AF91:AH91"/>
    <mergeCell ref="AO89:AQ89"/>
    <mergeCell ref="Z90:AB90"/>
    <mergeCell ref="AC90:AE90"/>
    <mergeCell ref="AC91:AE91"/>
    <mergeCell ref="AI91:AK91"/>
    <mergeCell ref="AO91:AQ91"/>
    <mergeCell ref="AC89:AE89"/>
    <mergeCell ref="AL91:AN91"/>
    <mergeCell ref="Q90:S90"/>
    <mergeCell ref="K88:M88"/>
    <mergeCell ref="N88:P88"/>
    <mergeCell ref="Q88:S88"/>
    <mergeCell ref="T88:V88"/>
    <mergeCell ref="Z88:AB88"/>
    <mergeCell ref="K89:M89"/>
    <mergeCell ref="AO90:AQ90"/>
    <mergeCell ref="AI88:AK88"/>
    <mergeCell ref="AL88:AN88"/>
    <mergeCell ref="AO88:AQ88"/>
    <mergeCell ref="AC88:AE88"/>
    <mergeCell ref="AI89:AK89"/>
    <mergeCell ref="AL89:AN89"/>
    <mergeCell ref="AI90:AK90"/>
    <mergeCell ref="AL90:AN90"/>
    <mergeCell ref="AF90:AH90"/>
    <mergeCell ref="Q89:S89"/>
    <mergeCell ref="T89:V89"/>
    <mergeCell ref="W89:Y89"/>
    <mergeCell ref="K90:M90"/>
    <mergeCell ref="W88:Y88"/>
    <mergeCell ref="AF88:AH88"/>
    <mergeCell ref="Z89:AB89"/>
    <mergeCell ref="AF89:AH89"/>
    <mergeCell ref="AC83:AE83"/>
    <mergeCell ref="AF83:AH83"/>
    <mergeCell ref="AI83:AK83"/>
    <mergeCell ref="AL83:AN83"/>
    <mergeCell ref="AO83:AQ83"/>
    <mergeCell ref="F86:G86"/>
    <mergeCell ref="D87:G87"/>
    <mergeCell ref="D88:E90"/>
    <mergeCell ref="F88:G88"/>
    <mergeCell ref="F89:G89"/>
    <mergeCell ref="F90:G90"/>
    <mergeCell ref="H87:J87"/>
    <mergeCell ref="K87:M87"/>
    <mergeCell ref="N87:P87"/>
    <mergeCell ref="Q87:S87"/>
    <mergeCell ref="T87:V87"/>
    <mergeCell ref="W87:Y87"/>
    <mergeCell ref="Z87:AB87"/>
    <mergeCell ref="AC87:AE87"/>
    <mergeCell ref="AF87:AH87"/>
    <mergeCell ref="AI87:AK87"/>
    <mergeCell ref="AL87:AN87"/>
    <mergeCell ref="AO87:AQ87"/>
    <mergeCell ref="H88:J88"/>
    <mergeCell ref="AL81:AN81"/>
    <mergeCell ref="AO81:AQ81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L79:AN79"/>
    <mergeCell ref="AO79:AQ79"/>
    <mergeCell ref="D80:E82"/>
    <mergeCell ref="F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H81:J81"/>
    <mergeCell ref="K81:M81"/>
    <mergeCell ref="N81:P81"/>
    <mergeCell ref="Q81:S81"/>
    <mergeCell ref="T81:V81"/>
    <mergeCell ref="W81:Y81"/>
    <mergeCell ref="Z81:AB81"/>
    <mergeCell ref="AC81:AE81"/>
    <mergeCell ref="C74:C75"/>
    <mergeCell ref="D74:G75"/>
    <mergeCell ref="A76:B83"/>
    <mergeCell ref="C76:C83"/>
    <mergeCell ref="D76:E78"/>
    <mergeCell ref="F76:G76"/>
    <mergeCell ref="F77:G77"/>
    <mergeCell ref="F78:G78"/>
    <mergeCell ref="D79:G79"/>
    <mergeCell ref="F81:G81"/>
    <mergeCell ref="F82:G82"/>
    <mergeCell ref="D83:G83"/>
    <mergeCell ref="Z38:AB39"/>
    <mergeCell ref="AC38:AE39"/>
    <mergeCell ref="AF38:AH39"/>
    <mergeCell ref="AI38:AK39"/>
    <mergeCell ref="AL38:AN39"/>
    <mergeCell ref="AO38:AQ39"/>
    <mergeCell ref="N73:P73"/>
    <mergeCell ref="T73:V73"/>
    <mergeCell ref="A39:C39"/>
    <mergeCell ref="A53:G53"/>
    <mergeCell ref="A54:G54"/>
    <mergeCell ref="A55:G55"/>
    <mergeCell ref="H38:J39"/>
    <mergeCell ref="A58:A62"/>
    <mergeCell ref="E60:F60"/>
    <mergeCell ref="T60:V61"/>
    <mergeCell ref="W73:Y73"/>
    <mergeCell ref="Z73:AB73"/>
    <mergeCell ref="AC73:AE73"/>
    <mergeCell ref="AF73:AH73"/>
    <mergeCell ref="AC60:AE61"/>
    <mergeCell ref="AF65:AH66"/>
    <mergeCell ref="A68:G68"/>
    <mergeCell ref="A73:G73"/>
    <mergeCell ref="AC30:AE31"/>
    <mergeCell ref="AF30:AH31"/>
    <mergeCell ref="AI30:AK31"/>
    <mergeCell ref="N30:P31"/>
    <mergeCell ref="Q30:S31"/>
    <mergeCell ref="T30:V31"/>
    <mergeCell ref="W30:Y31"/>
    <mergeCell ref="AL30:AN31"/>
    <mergeCell ref="AO30:AQ31"/>
    <mergeCell ref="Z30:AB31"/>
    <mergeCell ref="F38:G38"/>
    <mergeCell ref="K38:M39"/>
    <mergeCell ref="N38:P39"/>
    <mergeCell ref="Q38:S39"/>
    <mergeCell ref="T38:V39"/>
    <mergeCell ref="W38:Y39"/>
    <mergeCell ref="A34:G34"/>
    <mergeCell ref="A35:G35"/>
    <mergeCell ref="A36:G36"/>
    <mergeCell ref="A38:C38"/>
    <mergeCell ref="D38:E38"/>
    <mergeCell ref="E26:F26"/>
    <mergeCell ref="E27:F27"/>
    <mergeCell ref="E28:F28"/>
    <mergeCell ref="Q22:S22"/>
    <mergeCell ref="T22:V22"/>
    <mergeCell ref="A30:C30"/>
    <mergeCell ref="D30:E30"/>
    <mergeCell ref="F30:G30"/>
    <mergeCell ref="H30:J31"/>
    <mergeCell ref="A31:C31"/>
    <mergeCell ref="K30:M31"/>
    <mergeCell ref="AL22:AN22"/>
    <mergeCell ref="AF21:AH21"/>
    <mergeCell ref="AI21:AK21"/>
    <mergeCell ref="AL21:AN21"/>
    <mergeCell ref="AO21:AQ21"/>
    <mergeCell ref="AO22:AQ22"/>
    <mergeCell ref="A23:C25"/>
    <mergeCell ref="D23:E25"/>
    <mergeCell ref="F23:G23"/>
    <mergeCell ref="F24:G24"/>
    <mergeCell ref="F25:G25"/>
    <mergeCell ref="W22:Y22"/>
    <mergeCell ref="D22:G22"/>
    <mergeCell ref="H22:J22"/>
    <mergeCell ref="K22:M22"/>
    <mergeCell ref="N22:P22"/>
    <mergeCell ref="Z22:AB22"/>
    <mergeCell ref="AC22:AE22"/>
    <mergeCell ref="AF22:AH22"/>
    <mergeCell ref="F21:G21"/>
    <mergeCell ref="H21:J21"/>
    <mergeCell ref="K21:M21"/>
    <mergeCell ref="N21:P21"/>
    <mergeCell ref="Q21:S21"/>
    <mergeCell ref="T21:V21"/>
    <mergeCell ref="Z21:AB21"/>
    <mergeCell ref="AC21:AE21"/>
    <mergeCell ref="AI22:AK22"/>
    <mergeCell ref="AF19:AH19"/>
    <mergeCell ref="AI19:AK19"/>
    <mergeCell ref="AL19:AN19"/>
    <mergeCell ref="AO19:AQ19"/>
    <mergeCell ref="F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F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4:AH14"/>
    <mergeCell ref="AI14:AK14"/>
    <mergeCell ref="AL14:AN14"/>
    <mergeCell ref="AO14:AQ14"/>
    <mergeCell ref="A15:B22"/>
    <mergeCell ref="C15:C22"/>
    <mergeCell ref="D15:E17"/>
    <mergeCell ref="F15:G15"/>
    <mergeCell ref="F16:G16"/>
    <mergeCell ref="F17:G17"/>
    <mergeCell ref="D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D19:E21"/>
    <mergeCell ref="D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I12:AK12"/>
    <mergeCell ref="AL12:AN12"/>
    <mergeCell ref="AO12:AQ12"/>
    <mergeCell ref="F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F10:AH10"/>
    <mergeCell ref="AI10:AK10"/>
    <mergeCell ref="AL10:AN10"/>
    <mergeCell ref="AO10:AQ10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B62:G62"/>
    <mergeCell ref="AF60:AH61"/>
    <mergeCell ref="AI60:AK61"/>
    <mergeCell ref="A1:AQ1"/>
    <mergeCell ref="AN2:AQ2"/>
    <mergeCell ref="Q61:R61"/>
    <mergeCell ref="W60:Y61"/>
    <mergeCell ref="Z60:AB61"/>
    <mergeCell ref="AI4:AK4"/>
    <mergeCell ref="AL4:AN4"/>
    <mergeCell ref="AO4:AQ4"/>
    <mergeCell ref="A5:B6"/>
    <mergeCell ref="C5:C6"/>
    <mergeCell ref="D5:G6"/>
    <mergeCell ref="Q4:S4"/>
    <mergeCell ref="T4:V4"/>
    <mergeCell ref="W4:Y4"/>
    <mergeCell ref="Z4:AB4"/>
    <mergeCell ref="A7:B14"/>
    <mergeCell ref="C7:C14"/>
    <mergeCell ref="D7:E9"/>
    <mergeCell ref="F7:G7"/>
    <mergeCell ref="F8:G8"/>
    <mergeCell ref="F9:G9"/>
    <mergeCell ref="BX2:CA2"/>
    <mergeCell ref="A4:G4"/>
    <mergeCell ref="H4:J4"/>
    <mergeCell ref="K4:M4"/>
    <mergeCell ref="N4:P4"/>
    <mergeCell ref="AL60:AN61"/>
    <mergeCell ref="AO60:AQ61"/>
    <mergeCell ref="H61:I61"/>
    <mergeCell ref="K61:L61"/>
    <mergeCell ref="N61:O61"/>
    <mergeCell ref="AC4:AE4"/>
    <mergeCell ref="AF4:AH4"/>
    <mergeCell ref="D10:G10"/>
    <mergeCell ref="D11:E13"/>
    <mergeCell ref="F11:G11"/>
    <mergeCell ref="F12:G12"/>
    <mergeCell ref="H10:J10"/>
    <mergeCell ref="K10:M10"/>
    <mergeCell ref="N10:P10"/>
    <mergeCell ref="Q10:S10"/>
    <mergeCell ref="T10:V10"/>
    <mergeCell ref="W10:Y10"/>
    <mergeCell ref="Z10:AB10"/>
    <mergeCell ref="AC10:AE10"/>
    <mergeCell ref="A127:A131"/>
    <mergeCell ref="E129:F129"/>
    <mergeCell ref="T129:V130"/>
    <mergeCell ref="W129:Y130"/>
    <mergeCell ref="Z129:AB130"/>
    <mergeCell ref="B131:G131"/>
    <mergeCell ref="AI65:AK66"/>
    <mergeCell ref="AL65:AN66"/>
    <mergeCell ref="AO65:AQ66"/>
    <mergeCell ref="H66:I66"/>
    <mergeCell ref="K66:L66"/>
    <mergeCell ref="N66:O66"/>
    <mergeCell ref="Q66:R66"/>
    <mergeCell ref="A63:A67"/>
    <mergeCell ref="E65:F65"/>
    <mergeCell ref="T65:V66"/>
    <mergeCell ref="W65:Y66"/>
    <mergeCell ref="Z65:AB66"/>
    <mergeCell ref="AC65:AE66"/>
    <mergeCell ref="B67:G67"/>
    <mergeCell ref="AI73:AK73"/>
    <mergeCell ref="AL73:AN73"/>
    <mergeCell ref="AO73:AQ73"/>
    <mergeCell ref="A74:B75"/>
    <mergeCell ref="H73:J73"/>
    <mergeCell ref="K73:M73"/>
    <mergeCell ref="AC129:AE130"/>
    <mergeCell ref="AF129:AH130"/>
    <mergeCell ref="AI129:AK130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F81:AH81"/>
    <mergeCell ref="AI81:AK81"/>
    <mergeCell ref="H83:J83"/>
    <mergeCell ref="K83:M83"/>
    <mergeCell ref="N83:P83"/>
    <mergeCell ref="Q83:S83"/>
    <mergeCell ref="T83:V83"/>
    <mergeCell ref="W83:Y83"/>
    <mergeCell ref="Z83:AB83"/>
    <mergeCell ref="AO134:AQ135"/>
    <mergeCell ref="H135:I135"/>
    <mergeCell ref="K135:L135"/>
    <mergeCell ref="N135:O135"/>
    <mergeCell ref="Q135:R135"/>
    <mergeCell ref="AO129:AQ130"/>
    <mergeCell ref="H130:I130"/>
    <mergeCell ref="K130:L130"/>
    <mergeCell ref="N130:O130"/>
    <mergeCell ref="Q130:R130"/>
    <mergeCell ref="AC134:AE135"/>
    <mergeCell ref="AL129:AN130"/>
    <mergeCell ref="A132:A136"/>
    <mergeCell ref="B136:G136"/>
    <mergeCell ref="A137:G137"/>
    <mergeCell ref="AF134:AH135"/>
    <mergeCell ref="AI134:AK135"/>
    <mergeCell ref="AL134:AN135"/>
    <mergeCell ref="E134:F134"/>
    <mergeCell ref="T134:V135"/>
    <mergeCell ref="W134:Y135"/>
    <mergeCell ref="Z134:AB135"/>
  </mergeCells>
  <pageMargins left="0.7" right="0.7" top="0.75" bottom="0.75" header="0.3" footer="0.3"/>
  <pageSetup paperSize="8" scale="45" fitToHeight="0" orientation="landscape" horizontalDpi="120" verticalDpi="144" r:id="rId1"/>
  <headerFooter alignWithMargins="0">
    <oddFooter xml:space="preserve">&amp;R
</oddFooter>
  </headerFooter>
  <rowBreaks count="1" manualBreakCount="1">
    <brk id="55" max="4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6"/>
  <sheetViews>
    <sheetView showZeros="0" view="pageBreakPreview" topLeftCell="D1" zoomScale="55" zoomScaleNormal="100" zoomScaleSheetLayoutView="55" workbookViewId="0">
      <selection activeCell="AA15" sqref="AA15"/>
    </sheetView>
  </sheetViews>
  <sheetFormatPr defaultColWidth="9.109375" defaultRowHeight="13.2"/>
  <cols>
    <col min="1" max="2" width="13.33203125" style="879" customWidth="1"/>
    <col min="3" max="4" width="12.109375" style="879" customWidth="1"/>
    <col min="5" max="5" width="5.109375" style="879" customWidth="1"/>
    <col min="6" max="6" width="8.109375" style="879" customWidth="1"/>
    <col min="7" max="7" width="8.5546875" style="879" customWidth="1"/>
    <col min="8" max="8" width="12.6640625" style="879" customWidth="1"/>
    <col min="9" max="43" width="10.109375" style="879" customWidth="1"/>
    <col min="44" max="44" width="17.6640625" style="879" customWidth="1"/>
    <col min="45" max="45" width="18" style="879" customWidth="1"/>
    <col min="46" max="46" width="8" style="879" customWidth="1"/>
    <col min="47" max="47" width="15" style="879" customWidth="1"/>
    <col min="48" max="48" width="13" style="879" customWidth="1"/>
    <col min="49" max="49" width="14.6640625" style="879" customWidth="1"/>
    <col min="50" max="50" width="11.44140625" style="879" customWidth="1"/>
    <col min="51" max="79" width="8" style="879" customWidth="1"/>
    <col min="80" max="80" width="12" style="879" bestFit="1" customWidth="1"/>
    <col min="81" max="16384" width="9.109375" style="879"/>
  </cols>
  <sheetData>
    <row r="1" spans="1:83" s="710" customFormat="1" ht="26.25" customHeight="1">
      <c r="A1" s="1500" t="s">
        <v>273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  <c r="N1" s="1500"/>
      <c r="O1" s="1500"/>
      <c r="P1" s="1500"/>
      <c r="Q1" s="1500"/>
      <c r="R1" s="1500"/>
      <c r="S1" s="1500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  <c r="AK1" s="1500"/>
      <c r="AL1" s="1500"/>
      <c r="AM1" s="1500"/>
      <c r="AN1" s="1500"/>
      <c r="AO1" s="1500"/>
      <c r="AP1" s="1500"/>
      <c r="AQ1" s="1500"/>
      <c r="BV1" s="711"/>
      <c r="BW1" s="711"/>
      <c r="BX1" s="711"/>
      <c r="BY1" s="712"/>
      <c r="BZ1" s="711"/>
      <c r="CA1" s="711"/>
      <c r="CB1" s="711"/>
      <c r="CC1" s="711"/>
    </row>
    <row r="2" spans="1:83" s="719" customFormat="1" ht="28.2">
      <c r="A2" s="710"/>
      <c r="B2" s="711"/>
      <c r="C2" s="711"/>
      <c r="D2" s="711"/>
      <c r="E2" s="711"/>
      <c r="F2" s="713"/>
      <c r="G2" s="711"/>
      <c r="H2" s="711"/>
      <c r="I2" s="710"/>
      <c r="J2" s="710"/>
      <c r="K2" s="714"/>
      <c r="L2" s="714"/>
      <c r="M2" s="714"/>
      <c r="N2" s="715"/>
      <c r="O2" s="711"/>
      <c r="P2" s="711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6" t="s">
        <v>4</v>
      </c>
      <c r="AN2" s="1501">
        <v>43453</v>
      </c>
      <c r="AO2" s="1501"/>
      <c r="AP2" s="1501"/>
      <c r="AQ2" s="1501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7"/>
      <c r="BW2" s="711"/>
      <c r="BX2" s="1502"/>
      <c r="BY2" s="1502"/>
      <c r="BZ2" s="1502"/>
      <c r="CA2" s="1502"/>
      <c r="CB2" s="718"/>
      <c r="CC2" s="718"/>
    </row>
    <row r="3" spans="1:83" s="719" customFormat="1" ht="17.399999999999999" thickBot="1">
      <c r="A3" s="710"/>
      <c r="B3" s="711"/>
      <c r="C3" s="711"/>
      <c r="D3" s="711"/>
      <c r="E3" s="711"/>
      <c r="F3" s="711"/>
      <c r="G3" s="711"/>
      <c r="H3" s="711"/>
      <c r="I3" s="759"/>
      <c r="J3" s="759"/>
      <c r="K3" s="953"/>
      <c r="L3" s="759"/>
      <c r="M3" s="711"/>
      <c r="N3" s="710"/>
      <c r="O3" s="759"/>
      <c r="P3" s="710"/>
      <c r="Q3" s="710"/>
      <c r="R3" s="759"/>
      <c r="S3" s="710"/>
      <c r="T3" s="710"/>
      <c r="U3" s="759"/>
      <c r="V3" s="710"/>
      <c r="W3" s="710"/>
      <c r="X3" s="759"/>
      <c r="Y3" s="710"/>
      <c r="Z3" s="710"/>
      <c r="AA3" s="759"/>
      <c r="AB3" s="710"/>
      <c r="AC3" s="710"/>
      <c r="AD3" s="759"/>
      <c r="AE3" s="710"/>
      <c r="AF3" s="710"/>
      <c r="AG3" s="759"/>
      <c r="AH3" s="710"/>
      <c r="AI3" s="710"/>
      <c r="AJ3" s="759"/>
      <c r="AK3" s="710"/>
      <c r="AL3" s="710"/>
      <c r="AM3" s="759"/>
      <c r="AN3" s="710"/>
      <c r="AO3" s="710"/>
      <c r="AP3" s="759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1"/>
      <c r="BW3" s="711"/>
      <c r="BX3" s="711"/>
      <c r="BY3" s="711"/>
      <c r="BZ3" s="711"/>
      <c r="CA3" s="711"/>
      <c r="CB3" s="718"/>
      <c r="CC3" s="718"/>
    </row>
    <row r="4" spans="1:83" s="719" customFormat="1" ht="16.5" customHeight="1" thickBot="1">
      <c r="A4" s="1504" t="s">
        <v>5</v>
      </c>
      <c r="B4" s="1505"/>
      <c r="C4" s="1505"/>
      <c r="D4" s="1505"/>
      <c r="E4" s="1505"/>
      <c r="F4" s="1505"/>
      <c r="G4" s="1506"/>
      <c r="H4" s="1507" t="s">
        <v>170</v>
      </c>
      <c r="I4" s="1508"/>
      <c r="J4" s="1509"/>
      <c r="K4" s="1507" t="s">
        <v>171</v>
      </c>
      <c r="L4" s="1508"/>
      <c r="M4" s="1509"/>
      <c r="N4" s="1507" t="s">
        <v>172</v>
      </c>
      <c r="O4" s="1508"/>
      <c r="P4" s="1509"/>
      <c r="Q4" s="1507" t="s">
        <v>173</v>
      </c>
      <c r="R4" s="1508"/>
      <c r="S4" s="1509"/>
      <c r="T4" s="1507" t="s">
        <v>174</v>
      </c>
      <c r="U4" s="1508"/>
      <c r="V4" s="1509"/>
      <c r="W4" s="1507" t="s">
        <v>175</v>
      </c>
      <c r="X4" s="1508"/>
      <c r="Y4" s="1509"/>
      <c r="Z4" s="1507" t="s">
        <v>176</v>
      </c>
      <c r="AA4" s="1508"/>
      <c r="AB4" s="1509"/>
      <c r="AC4" s="1507" t="s">
        <v>177</v>
      </c>
      <c r="AD4" s="1508"/>
      <c r="AE4" s="1509"/>
      <c r="AF4" s="1507" t="s">
        <v>178</v>
      </c>
      <c r="AG4" s="1508"/>
      <c r="AH4" s="1509"/>
      <c r="AI4" s="1507" t="s">
        <v>179</v>
      </c>
      <c r="AJ4" s="1508"/>
      <c r="AK4" s="1509"/>
      <c r="AL4" s="1507" t="s">
        <v>180</v>
      </c>
      <c r="AM4" s="1508"/>
      <c r="AN4" s="1509"/>
      <c r="AO4" s="1507" t="s">
        <v>181</v>
      </c>
      <c r="AP4" s="1508"/>
      <c r="AQ4" s="1509"/>
      <c r="BV4" s="718"/>
      <c r="BW4" s="718"/>
      <c r="BX4" s="718"/>
      <c r="BY4" s="718"/>
      <c r="BZ4" s="718"/>
      <c r="CA4" s="718"/>
      <c r="CB4" s="718"/>
      <c r="CC4" s="718"/>
    </row>
    <row r="5" spans="1:83" s="719" customFormat="1" ht="16.5" customHeight="1">
      <c r="A5" s="1510" t="s">
        <v>182</v>
      </c>
      <c r="B5" s="1511"/>
      <c r="C5" s="1514" t="s">
        <v>183</v>
      </c>
      <c r="D5" s="1516"/>
      <c r="E5" s="1517"/>
      <c r="F5" s="1517"/>
      <c r="G5" s="1518"/>
      <c r="H5" s="721" t="s">
        <v>9</v>
      </c>
      <c r="I5" s="722" t="s">
        <v>10</v>
      </c>
      <c r="J5" s="723" t="s">
        <v>11</v>
      </c>
      <c r="K5" s="721" t="s">
        <v>9</v>
      </c>
      <c r="L5" s="722" t="s">
        <v>10</v>
      </c>
      <c r="M5" s="723" t="s">
        <v>11</v>
      </c>
      <c r="N5" s="721" t="s">
        <v>9</v>
      </c>
      <c r="O5" s="722" t="s">
        <v>10</v>
      </c>
      <c r="P5" s="723" t="s">
        <v>11</v>
      </c>
      <c r="Q5" s="721" t="s">
        <v>9</v>
      </c>
      <c r="R5" s="722" t="s">
        <v>10</v>
      </c>
      <c r="S5" s="723" t="s">
        <v>11</v>
      </c>
      <c r="T5" s="721" t="s">
        <v>9</v>
      </c>
      <c r="U5" s="722" t="s">
        <v>10</v>
      </c>
      <c r="V5" s="723" t="s">
        <v>11</v>
      </c>
      <c r="W5" s="721" t="s">
        <v>9</v>
      </c>
      <c r="X5" s="722" t="s">
        <v>10</v>
      </c>
      <c r="Y5" s="723" t="s">
        <v>11</v>
      </c>
      <c r="Z5" s="721" t="s">
        <v>9</v>
      </c>
      <c r="AA5" s="722" t="s">
        <v>10</v>
      </c>
      <c r="AB5" s="723" t="s">
        <v>11</v>
      </c>
      <c r="AC5" s="721" t="s">
        <v>9</v>
      </c>
      <c r="AD5" s="722" t="s">
        <v>10</v>
      </c>
      <c r="AE5" s="723" t="s">
        <v>11</v>
      </c>
      <c r="AF5" s="721" t="s">
        <v>9</v>
      </c>
      <c r="AG5" s="722" t="s">
        <v>10</v>
      </c>
      <c r="AH5" s="723" t="s">
        <v>11</v>
      </c>
      <c r="AI5" s="721" t="s">
        <v>9</v>
      </c>
      <c r="AJ5" s="722" t="s">
        <v>10</v>
      </c>
      <c r="AK5" s="723" t="s">
        <v>11</v>
      </c>
      <c r="AL5" s="721" t="s">
        <v>9</v>
      </c>
      <c r="AM5" s="722" t="s">
        <v>10</v>
      </c>
      <c r="AN5" s="723" t="s">
        <v>11</v>
      </c>
      <c r="AO5" s="721" t="s">
        <v>9</v>
      </c>
      <c r="AP5" s="722" t="s">
        <v>10</v>
      </c>
      <c r="AQ5" s="723" t="s">
        <v>11</v>
      </c>
      <c r="BV5" s="718"/>
      <c r="BW5" s="718"/>
      <c r="BX5" s="718"/>
      <c r="BY5" s="718"/>
      <c r="BZ5" s="718"/>
      <c r="CA5" s="718"/>
      <c r="CB5" s="718"/>
      <c r="CC5" s="718"/>
    </row>
    <row r="6" spans="1:83" s="719" customFormat="1" ht="16.5" customHeight="1" thickBot="1">
      <c r="A6" s="1512"/>
      <c r="B6" s="1513"/>
      <c r="C6" s="1515"/>
      <c r="D6" s="1519"/>
      <c r="E6" s="1520"/>
      <c r="F6" s="1520"/>
      <c r="G6" s="1521"/>
      <c r="H6" s="727" t="s">
        <v>14</v>
      </c>
      <c r="I6" s="728" t="s">
        <v>15</v>
      </c>
      <c r="J6" s="729" t="s">
        <v>70</v>
      </c>
      <c r="K6" s="727" t="s">
        <v>14</v>
      </c>
      <c r="L6" s="728" t="s">
        <v>15</v>
      </c>
      <c r="M6" s="729" t="s">
        <v>70</v>
      </c>
      <c r="N6" s="727" t="s">
        <v>14</v>
      </c>
      <c r="O6" s="728" t="s">
        <v>15</v>
      </c>
      <c r="P6" s="729" t="s">
        <v>70</v>
      </c>
      <c r="Q6" s="727" t="s">
        <v>14</v>
      </c>
      <c r="R6" s="728" t="s">
        <v>15</v>
      </c>
      <c r="S6" s="729" t="s">
        <v>70</v>
      </c>
      <c r="T6" s="727" t="s">
        <v>14</v>
      </c>
      <c r="U6" s="728" t="s">
        <v>15</v>
      </c>
      <c r="V6" s="729" t="s">
        <v>70</v>
      </c>
      <c r="W6" s="727" t="s">
        <v>14</v>
      </c>
      <c r="X6" s="728" t="s">
        <v>15</v>
      </c>
      <c r="Y6" s="729" t="s">
        <v>70</v>
      </c>
      <c r="Z6" s="727" t="s">
        <v>14</v>
      </c>
      <c r="AA6" s="728" t="s">
        <v>15</v>
      </c>
      <c r="AB6" s="729" t="s">
        <v>70</v>
      </c>
      <c r="AC6" s="727" t="s">
        <v>14</v>
      </c>
      <c r="AD6" s="728" t="s">
        <v>15</v>
      </c>
      <c r="AE6" s="729" t="s">
        <v>70</v>
      </c>
      <c r="AF6" s="727" t="s">
        <v>14</v>
      </c>
      <c r="AG6" s="728" t="s">
        <v>15</v>
      </c>
      <c r="AH6" s="729" t="s">
        <v>70</v>
      </c>
      <c r="AI6" s="727" t="s">
        <v>14</v>
      </c>
      <c r="AJ6" s="728" t="s">
        <v>15</v>
      </c>
      <c r="AK6" s="729" t="s">
        <v>70</v>
      </c>
      <c r="AL6" s="727" t="s">
        <v>14</v>
      </c>
      <c r="AM6" s="728" t="s">
        <v>15</v>
      </c>
      <c r="AN6" s="729" t="s">
        <v>70</v>
      </c>
      <c r="AO6" s="727" t="s">
        <v>14</v>
      </c>
      <c r="AP6" s="728" t="s">
        <v>15</v>
      </c>
      <c r="AQ6" s="729" t="s">
        <v>70</v>
      </c>
      <c r="BV6" s="718"/>
      <c r="BW6" s="718"/>
      <c r="BX6" s="718"/>
      <c r="BY6" s="718"/>
      <c r="BZ6" s="718"/>
      <c r="CA6" s="718"/>
      <c r="CB6" s="718"/>
      <c r="CC6" s="718"/>
    </row>
    <row r="7" spans="1:83" s="710" customFormat="1" ht="16.5" customHeight="1">
      <c r="A7" s="1522" t="s">
        <v>20</v>
      </c>
      <c r="B7" s="1523"/>
      <c r="C7" s="1528">
        <v>25</v>
      </c>
      <c r="D7" s="1531" t="s">
        <v>18</v>
      </c>
      <c r="E7" s="1532"/>
      <c r="F7" s="1535" t="s">
        <v>216</v>
      </c>
      <c r="G7" s="1629"/>
      <c r="H7" s="891">
        <f>SQRT(I7^2+J7^2)*1000/(1.73*H11)</f>
        <v>0</v>
      </c>
      <c r="I7" s="890">
        <v>0</v>
      </c>
      <c r="J7" s="889">
        <v>0</v>
      </c>
      <c r="K7" s="891">
        <f>SQRT(L7^2+M7^2)*1000/(1.73*K11)</f>
        <v>0</v>
      </c>
      <c r="L7" s="890">
        <v>0</v>
      </c>
      <c r="M7" s="889">
        <v>0</v>
      </c>
      <c r="N7" s="891">
        <f>SQRT(O7^2+P7^2)*1000/(1.73*N11)</f>
        <v>0</v>
      </c>
      <c r="O7" s="890">
        <v>0</v>
      </c>
      <c r="P7" s="889">
        <v>0</v>
      </c>
      <c r="Q7" s="891">
        <f>SQRT(R7^2+S7^2)*1000/(1.73*Q11)</f>
        <v>0</v>
      </c>
      <c r="R7" s="890">
        <v>0</v>
      </c>
      <c r="S7" s="889">
        <v>0</v>
      </c>
      <c r="T7" s="891">
        <f>SQRT(U7^2+V7^2)*1000/(1.73*T11)</f>
        <v>0</v>
      </c>
      <c r="U7" s="890">
        <v>0</v>
      </c>
      <c r="V7" s="889">
        <v>0</v>
      </c>
      <c r="W7" s="891">
        <f>SQRT(X7^2+Y7^2)*1000/(1.73*W11)</f>
        <v>0</v>
      </c>
      <c r="X7" s="890">
        <v>0</v>
      </c>
      <c r="Y7" s="889">
        <v>0</v>
      </c>
      <c r="Z7" s="891">
        <f>SQRT(AA7^2+AB7^2)*1000/(1.73*Z11)</f>
        <v>0</v>
      </c>
      <c r="AA7" s="890">
        <v>0</v>
      </c>
      <c r="AB7" s="889">
        <v>0</v>
      </c>
      <c r="AC7" s="891">
        <f>SQRT(AD7^2+AE7^2)*1000/(1.73*AC11)</f>
        <v>0</v>
      </c>
      <c r="AD7" s="890">
        <v>0</v>
      </c>
      <c r="AE7" s="889">
        <v>0</v>
      </c>
      <c r="AF7" s="891">
        <f>SQRT(AG7^2+AH7^2)*1000/(1.73*AF11)</f>
        <v>0</v>
      </c>
      <c r="AG7" s="890">
        <v>0</v>
      </c>
      <c r="AH7" s="889">
        <v>0</v>
      </c>
      <c r="AI7" s="891">
        <f>SQRT(AJ7^2+AK7^2)*1000/(1.73*AI11)</f>
        <v>0</v>
      </c>
      <c r="AJ7" s="890">
        <v>0</v>
      </c>
      <c r="AK7" s="889">
        <v>0</v>
      </c>
      <c r="AL7" s="891">
        <f>SQRT(AM7^2+AN7^2)*1000/(1.73*AL11)</f>
        <v>0</v>
      </c>
      <c r="AM7" s="890">
        <v>0</v>
      </c>
      <c r="AN7" s="889">
        <v>0</v>
      </c>
      <c r="AO7" s="891">
        <f>SQRT(AP7^2+AQ7^2)*1000/(1.73*AO11)</f>
        <v>0</v>
      </c>
      <c r="AP7" s="890">
        <v>0</v>
      </c>
      <c r="AQ7" s="889">
        <v>0</v>
      </c>
      <c r="AR7" s="733"/>
      <c r="AS7" s="720">
        <f>AQ7+AN7+AK7+AH7+AE7+AB7+Y7+V7+S7+P7+M7+J7</f>
        <v>0</v>
      </c>
      <c r="CB7" s="733"/>
      <c r="CC7" s="733"/>
      <c r="CD7" s="733"/>
      <c r="CE7" s="733"/>
    </row>
    <row r="8" spans="1:83" ht="16.8">
      <c r="A8" s="1634"/>
      <c r="B8" s="1525"/>
      <c r="C8" s="1529"/>
      <c r="D8" s="1635"/>
      <c r="E8" s="1636"/>
      <c r="F8" s="1637" t="s">
        <v>268</v>
      </c>
      <c r="G8" s="1638"/>
      <c r="H8" s="948">
        <f>SQRT(I8^2+J8^2)*1000/(1.73*H12)</f>
        <v>279.93941402799095</v>
      </c>
      <c r="I8" s="947">
        <v>2.8769499999999999</v>
      </c>
      <c r="J8" s="946">
        <v>0.85962000000000005</v>
      </c>
      <c r="K8" s="948">
        <f>SQRT(L8^2+M8^2)*1000/(1.73*K12)</f>
        <v>275.46454613041021</v>
      </c>
      <c r="L8" s="947">
        <v>2.8765900000000002</v>
      </c>
      <c r="M8" s="946">
        <v>0.85963000000000001</v>
      </c>
      <c r="N8" s="948">
        <f>SQRT(O8^2+P8^2)*1000/(1.73*N12)</f>
        <v>275.47386256044592</v>
      </c>
      <c r="O8" s="947">
        <v>2.87669</v>
      </c>
      <c r="P8" s="946">
        <v>0.85965000000000003</v>
      </c>
      <c r="Q8" s="948">
        <f>SQRT(R8^2+S8^2)*1000/(1.73*Q12)</f>
        <v>275.47552978718619</v>
      </c>
      <c r="R8" s="947">
        <v>2.8767</v>
      </c>
      <c r="S8" s="946">
        <v>0.85968</v>
      </c>
      <c r="T8" s="948">
        <f>SQRT(U8^2+V8^2)*1000/(1.73*T12)</f>
        <v>275.48220891135003</v>
      </c>
      <c r="U8" s="947">
        <v>2.87677</v>
      </c>
      <c r="V8" s="946">
        <v>0.85970000000000002</v>
      </c>
      <c r="W8" s="948">
        <f>SQRT(X8^2+Y8^2)*1000/(1.73*W12)</f>
        <v>275.49328353904639</v>
      </c>
      <c r="X8" s="947">
        <v>2.8768899999999999</v>
      </c>
      <c r="Y8" s="946">
        <v>0.85972000000000004</v>
      </c>
      <c r="Z8" s="948">
        <f>SQRT(AA8^2+AB8^2)*1000/(1.73*Z12)</f>
        <v>279.94493762232889</v>
      </c>
      <c r="AA8" s="947">
        <v>2.87697</v>
      </c>
      <c r="AB8" s="946">
        <v>0.85975999999999997</v>
      </c>
      <c r="AC8" s="948">
        <f>SQRT(AD8^2+AE8^2)*1000/(1.73*AC12)</f>
        <v>279.95261775353629</v>
      </c>
      <c r="AD8" s="947">
        <v>2.8770500000000001</v>
      </c>
      <c r="AE8" s="946">
        <v>0.85977999999999999</v>
      </c>
      <c r="AF8" s="948">
        <f>SQRT(AG8^2+AH8^2)*1000/(1.73*AF12)</f>
        <v>279.96235139198643</v>
      </c>
      <c r="AG8" s="947">
        <v>2.8771499999999999</v>
      </c>
      <c r="AH8" s="946">
        <v>0.85980999999999996</v>
      </c>
      <c r="AI8" s="948">
        <f>SQRT(AJ8^2+AK8^2)*1000/(1.73*AI12)</f>
        <v>279.97271136376156</v>
      </c>
      <c r="AJ8" s="947">
        <v>2.8772600000000002</v>
      </c>
      <c r="AK8" s="946">
        <v>0.85982999999999998</v>
      </c>
      <c r="AL8" s="948">
        <f>SQRT(AM8^2+AN8^2)*1000/(1.73*AL12)</f>
        <v>279.98423156351913</v>
      </c>
      <c r="AM8" s="947">
        <v>2.87738</v>
      </c>
      <c r="AN8" s="946">
        <v>0.85985999999999996</v>
      </c>
      <c r="AO8" s="948">
        <f>SQRT(AP8^2+AQ8^2)*1000/(1.73*AO12)</f>
        <v>279.99307192111547</v>
      </c>
      <c r="AP8" s="947">
        <v>2.8774700000000002</v>
      </c>
      <c r="AQ8" s="946">
        <v>0.85989000000000004</v>
      </c>
      <c r="AR8" s="720"/>
      <c r="AS8" s="720"/>
      <c r="BN8" s="878"/>
      <c r="BO8" s="878"/>
    </row>
    <row r="9" spans="1:83" s="710" customFormat="1" ht="16.5" customHeight="1" thickBot="1">
      <c r="A9" s="1524"/>
      <c r="B9" s="1525"/>
      <c r="C9" s="1529"/>
      <c r="D9" s="1533"/>
      <c r="E9" s="1534"/>
      <c r="F9" s="1537" t="s">
        <v>267</v>
      </c>
      <c r="G9" s="1630"/>
      <c r="H9" s="734">
        <f>SQRT(I9^2+J9^2)*1000/(1.73*H12)</f>
        <v>146.03814350122238</v>
      </c>
      <c r="I9" s="735">
        <v>1.4910000000000001</v>
      </c>
      <c r="J9" s="736">
        <v>0.48015000000000002</v>
      </c>
      <c r="K9" s="734">
        <f>SQRT(L9^2+M9^2)*1000/(1.73*K12)</f>
        <v>143.72635435356247</v>
      </c>
      <c r="L9" s="735">
        <v>1.4910300000000001</v>
      </c>
      <c r="M9" s="736">
        <v>0.48027999999999998</v>
      </c>
      <c r="N9" s="734">
        <f>SQRT(O9^2+P9^2)*1000/(1.73*N12)</f>
        <v>143.73128360625216</v>
      </c>
      <c r="O9" s="735">
        <v>1.49108</v>
      </c>
      <c r="P9" s="736">
        <v>0.4803</v>
      </c>
      <c r="Q9" s="734">
        <f>SQRT(R9^2+S9^2)*1000/(1.73*Q12)</f>
        <v>140.25206970802893</v>
      </c>
      <c r="R9" s="735">
        <v>1.4511799999999999</v>
      </c>
      <c r="S9" s="736">
        <v>0.48032999999999998</v>
      </c>
      <c r="T9" s="734">
        <f>SQRT(U9^2+V9^2)*1000/(1.73*T12)</f>
        <v>143.75187394856164</v>
      </c>
      <c r="U9" s="735">
        <v>1.49129</v>
      </c>
      <c r="V9" s="736">
        <v>0.48037999999999997</v>
      </c>
      <c r="W9" s="734">
        <f>SQRT(X9^2+Y9^2)*1000/(1.73*W12)</f>
        <v>143.76145114160761</v>
      </c>
      <c r="X9" s="735">
        <v>1.49139</v>
      </c>
      <c r="Y9" s="736">
        <v>0.48041</v>
      </c>
      <c r="Z9" s="734">
        <f>SQRT(AA9^2+AB9^2)*1000/(1.73*Z12)</f>
        <v>146.09669946854709</v>
      </c>
      <c r="AA9" s="735">
        <v>1.49156</v>
      </c>
      <c r="AB9" s="736">
        <v>0.48046</v>
      </c>
      <c r="AC9" s="734">
        <f>SQRT(AD9^2+AE9^2)*1000/(1.73*AC12)</f>
        <v>146.11527538693051</v>
      </c>
      <c r="AD9" s="735">
        <v>1.4917499999999999</v>
      </c>
      <c r="AE9" s="736">
        <v>0.48052</v>
      </c>
      <c r="AF9" s="734">
        <f>SQRT(AG9^2+AH9^2)*1000/(1.73*AF12)</f>
        <v>146.13416702977298</v>
      </c>
      <c r="AG9" s="735">
        <v>1.4919500000000001</v>
      </c>
      <c r="AH9" s="736">
        <v>0.48055999999999999</v>
      </c>
      <c r="AI9" s="734">
        <f>SQRT(AJ9^2+AK9^2)*1000/(1.73*AI12)</f>
        <v>146.15600678842816</v>
      </c>
      <c r="AJ9" s="735">
        <v>1.4921800000000001</v>
      </c>
      <c r="AK9" s="736">
        <v>0.48060999999999998</v>
      </c>
      <c r="AL9" s="734">
        <f>SQRT(AM9^2+AN9^2)*1000/(1.73*AL12)</f>
        <v>146.16602428580657</v>
      </c>
      <c r="AM9" s="735">
        <v>1.4922800000000001</v>
      </c>
      <c r="AN9" s="736">
        <v>0.48065000000000002</v>
      </c>
      <c r="AO9" s="734">
        <f>SQRT(AP9^2+AQ9^2)*1000/(1.73*AO12)</f>
        <v>146.17337953862534</v>
      </c>
      <c r="AP9" s="735">
        <v>1.4923500000000001</v>
      </c>
      <c r="AQ9" s="736">
        <v>0.48069000000000001</v>
      </c>
      <c r="AR9" s="720"/>
      <c r="AS9" s="720"/>
      <c r="CB9" s="733"/>
      <c r="CC9" s="733"/>
      <c r="CD9" s="733"/>
      <c r="CE9" s="733"/>
    </row>
    <row r="10" spans="1:83" s="710" customFormat="1" ht="16.5" customHeight="1" thickBot="1">
      <c r="A10" s="1524"/>
      <c r="B10" s="1525"/>
      <c r="C10" s="1529"/>
      <c r="D10" s="1539" t="s">
        <v>21</v>
      </c>
      <c r="E10" s="1540"/>
      <c r="F10" s="1639"/>
      <c r="G10" s="1640"/>
      <c r="H10" s="1631">
        <v>8</v>
      </c>
      <c r="I10" s="1632"/>
      <c r="J10" s="1633"/>
      <c r="K10" s="1631">
        <v>8</v>
      </c>
      <c r="L10" s="1632"/>
      <c r="M10" s="1633"/>
      <c r="N10" s="1631">
        <v>8</v>
      </c>
      <c r="O10" s="1632"/>
      <c r="P10" s="1633"/>
      <c r="Q10" s="1631">
        <v>8</v>
      </c>
      <c r="R10" s="1632"/>
      <c r="S10" s="1633"/>
      <c r="T10" s="1631">
        <v>8</v>
      </c>
      <c r="U10" s="1632"/>
      <c r="V10" s="1633"/>
      <c r="W10" s="1631">
        <v>8</v>
      </c>
      <c r="X10" s="1632"/>
      <c r="Y10" s="1633"/>
      <c r="Z10" s="1631">
        <v>8</v>
      </c>
      <c r="AA10" s="1632"/>
      <c r="AB10" s="1633"/>
      <c r="AC10" s="1631">
        <v>8</v>
      </c>
      <c r="AD10" s="1632"/>
      <c r="AE10" s="1633"/>
      <c r="AF10" s="1631">
        <v>8</v>
      </c>
      <c r="AG10" s="1632"/>
      <c r="AH10" s="1633"/>
      <c r="AI10" s="1631">
        <v>8</v>
      </c>
      <c r="AJ10" s="1632"/>
      <c r="AK10" s="1633"/>
      <c r="AL10" s="1631">
        <v>8</v>
      </c>
      <c r="AM10" s="1632"/>
      <c r="AN10" s="1633"/>
      <c r="AO10" s="1631">
        <v>8</v>
      </c>
      <c r="AP10" s="1632"/>
      <c r="AQ10" s="1633"/>
    </row>
    <row r="11" spans="1:83" s="710" customFormat="1" ht="16.5" customHeight="1">
      <c r="A11" s="1524"/>
      <c r="B11" s="1525"/>
      <c r="C11" s="1529"/>
      <c r="D11" s="1554" t="s">
        <v>22</v>
      </c>
      <c r="E11" s="1523"/>
      <c r="F11" s="1535" t="s">
        <v>216</v>
      </c>
      <c r="G11" s="1536"/>
      <c r="H11" s="1545">
        <v>118</v>
      </c>
      <c r="I11" s="1546"/>
      <c r="J11" s="1547"/>
      <c r="K11" s="1545">
        <v>118</v>
      </c>
      <c r="L11" s="1546"/>
      <c r="M11" s="1547"/>
      <c r="N11" s="1545">
        <v>118</v>
      </c>
      <c r="O11" s="1546"/>
      <c r="P11" s="1547"/>
      <c r="Q11" s="1545">
        <v>118</v>
      </c>
      <c r="R11" s="1546"/>
      <c r="S11" s="1547"/>
      <c r="T11" s="1545">
        <v>118</v>
      </c>
      <c r="U11" s="1546"/>
      <c r="V11" s="1547"/>
      <c r="W11" s="1545">
        <v>118</v>
      </c>
      <c r="X11" s="1546"/>
      <c r="Y11" s="1547"/>
      <c r="Z11" s="1545">
        <v>117</v>
      </c>
      <c r="AA11" s="1546"/>
      <c r="AB11" s="1547"/>
      <c r="AC11" s="1545">
        <v>117</v>
      </c>
      <c r="AD11" s="1546"/>
      <c r="AE11" s="1547"/>
      <c r="AF11" s="1545">
        <v>117</v>
      </c>
      <c r="AG11" s="1546"/>
      <c r="AH11" s="1547"/>
      <c r="AI11" s="1545">
        <v>117</v>
      </c>
      <c r="AJ11" s="1546"/>
      <c r="AK11" s="1547"/>
      <c r="AL11" s="1545">
        <v>117</v>
      </c>
      <c r="AM11" s="1546"/>
      <c r="AN11" s="1547"/>
      <c r="AO11" s="1545">
        <v>117</v>
      </c>
      <c r="AP11" s="1546"/>
      <c r="AQ11" s="1547"/>
    </row>
    <row r="12" spans="1:83" s="710" customFormat="1" ht="16.5" customHeight="1">
      <c r="A12" s="1524"/>
      <c r="B12" s="1525"/>
      <c r="C12" s="1529"/>
      <c r="D12" s="1524"/>
      <c r="E12" s="1525"/>
      <c r="F12" s="1637" t="s">
        <v>268</v>
      </c>
      <c r="G12" s="1638"/>
      <c r="H12" s="1645">
        <v>6.2</v>
      </c>
      <c r="I12" s="1646"/>
      <c r="J12" s="1647"/>
      <c r="K12" s="1645">
        <v>6.3</v>
      </c>
      <c r="L12" s="1646"/>
      <c r="M12" s="1647"/>
      <c r="N12" s="1645">
        <v>6.3</v>
      </c>
      <c r="O12" s="1646"/>
      <c r="P12" s="1647"/>
      <c r="Q12" s="1645">
        <v>6.3</v>
      </c>
      <c r="R12" s="1646"/>
      <c r="S12" s="1647"/>
      <c r="T12" s="1645">
        <v>6.3</v>
      </c>
      <c r="U12" s="1646"/>
      <c r="V12" s="1647"/>
      <c r="W12" s="1645">
        <v>6.3</v>
      </c>
      <c r="X12" s="1646"/>
      <c r="Y12" s="1647"/>
      <c r="Z12" s="1645">
        <v>6.2</v>
      </c>
      <c r="AA12" s="1646"/>
      <c r="AB12" s="1647"/>
      <c r="AC12" s="1645">
        <v>6.2</v>
      </c>
      <c r="AD12" s="1646"/>
      <c r="AE12" s="1647"/>
      <c r="AF12" s="1645">
        <v>6.2</v>
      </c>
      <c r="AG12" s="1646"/>
      <c r="AH12" s="1647"/>
      <c r="AI12" s="1645">
        <v>6.2</v>
      </c>
      <c r="AJ12" s="1646"/>
      <c r="AK12" s="1647"/>
      <c r="AL12" s="1645">
        <v>6.2</v>
      </c>
      <c r="AM12" s="1646"/>
      <c r="AN12" s="1647"/>
      <c r="AO12" s="1645">
        <v>6.2</v>
      </c>
      <c r="AP12" s="1646"/>
      <c r="AQ12" s="1647"/>
    </row>
    <row r="13" spans="1:83" s="710" customFormat="1" ht="16.5" customHeight="1" thickBot="1">
      <c r="A13" s="1524"/>
      <c r="B13" s="1525"/>
      <c r="C13" s="1529"/>
      <c r="D13" s="1526"/>
      <c r="E13" s="1527"/>
      <c r="F13" s="1537" t="s">
        <v>267</v>
      </c>
      <c r="G13" s="1630"/>
      <c r="H13" s="1558">
        <v>6.2</v>
      </c>
      <c r="I13" s="1559"/>
      <c r="J13" s="1560"/>
      <c r="K13" s="1558">
        <v>6.3</v>
      </c>
      <c r="L13" s="1559"/>
      <c r="M13" s="1560"/>
      <c r="N13" s="1558">
        <v>6.3</v>
      </c>
      <c r="O13" s="1559"/>
      <c r="P13" s="1560"/>
      <c r="Q13" s="1558">
        <v>6.3</v>
      </c>
      <c r="R13" s="1559"/>
      <c r="S13" s="1560"/>
      <c r="T13" s="1558">
        <v>6.3</v>
      </c>
      <c r="U13" s="1559"/>
      <c r="V13" s="1560"/>
      <c r="W13" s="1548">
        <v>6.3</v>
      </c>
      <c r="X13" s="1549"/>
      <c r="Y13" s="1550"/>
      <c r="Z13" s="1548">
        <v>6.2</v>
      </c>
      <c r="AA13" s="1549"/>
      <c r="AB13" s="1550"/>
      <c r="AC13" s="1548">
        <v>6.2</v>
      </c>
      <c r="AD13" s="1549"/>
      <c r="AE13" s="1550"/>
      <c r="AF13" s="1548">
        <v>6.2</v>
      </c>
      <c r="AG13" s="1549"/>
      <c r="AH13" s="1550"/>
      <c r="AI13" s="1548">
        <v>6.2</v>
      </c>
      <c r="AJ13" s="1549"/>
      <c r="AK13" s="1550"/>
      <c r="AL13" s="1548">
        <v>6.2</v>
      </c>
      <c r="AM13" s="1549"/>
      <c r="AN13" s="1550"/>
      <c r="AO13" s="1548">
        <v>6.2</v>
      </c>
      <c r="AP13" s="1549"/>
      <c r="AQ13" s="1550"/>
    </row>
    <row r="14" spans="1:83" s="710" customFormat="1" ht="16.5" customHeight="1" thickBot="1">
      <c r="A14" s="1526"/>
      <c r="B14" s="1527"/>
      <c r="C14" s="1530"/>
      <c r="D14" s="1588" t="s">
        <v>23</v>
      </c>
      <c r="E14" s="1589"/>
      <c r="F14" s="1589"/>
      <c r="G14" s="1650"/>
      <c r="H14" s="1551" t="s">
        <v>185</v>
      </c>
      <c r="I14" s="1552"/>
      <c r="J14" s="1553"/>
      <c r="K14" s="1551" t="s">
        <v>185</v>
      </c>
      <c r="L14" s="1552"/>
      <c r="M14" s="1553"/>
      <c r="N14" s="1551" t="s">
        <v>185</v>
      </c>
      <c r="O14" s="1552"/>
      <c r="P14" s="1553"/>
      <c r="Q14" s="1551" t="s">
        <v>185</v>
      </c>
      <c r="R14" s="1552"/>
      <c r="S14" s="1553"/>
      <c r="T14" s="1551" t="s">
        <v>185</v>
      </c>
      <c r="U14" s="1552"/>
      <c r="V14" s="1553"/>
      <c r="W14" s="1551" t="s">
        <v>185</v>
      </c>
      <c r="X14" s="1552"/>
      <c r="Y14" s="1553"/>
      <c r="Z14" s="1551" t="s">
        <v>185</v>
      </c>
      <c r="AA14" s="1552"/>
      <c r="AB14" s="1553"/>
      <c r="AC14" s="1551" t="s">
        <v>185</v>
      </c>
      <c r="AD14" s="1552"/>
      <c r="AE14" s="1553"/>
      <c r="AF14" s="1551" t="s">
        <v>185</v>
      </c>
      <c r="AG14" s="1552"/>
      <c r="AH14" s="1553"/>
      <c r="AI14" s="1551" t="s">
        <v>185</v>
      </c>
      <c r="AJ14" s="1552"/>
      <c r="AK14" s="1553"/>
      <c r="AL14" s="1551" t="s">
        <v>185</v>
      </c>
      <c r="AM14" s="1552"/>
      <c r="AN14" s="1553"/>
      <c r="AO14" s="1551" t="s">
        <v>185</v>
      </c>
      <c r="AP14" s="1552"/>
      <c r="AQ14" s="1553"/>
    </row>
    <row r="15" spans="1:83" s="710" customFormat="1" ht="16.5" customHeight="1">
      <c r="A15" s="1522" t="s">
        <v>24</v>
      </c>
      <c r="B15" s="1523"/>
      <c r="C15" s="1528">
        <v>25</v>
      </c>
      <c r="D15" s="1531" t="s">
        <v>18</v>
      </c>
      <c r="E15" s="1532"/>
      <c r="F15" s="1535" t="s">
        <v>216</v>
      </c>
      <c r="G15" s="1536"/>
      <c r="H15" s="891">
        <f>SQRT(I15^2+J15^2)*1000/(1.73*H19)</f>
        <v>0</v>
      </c>
      <c r="I15" s="890">
        <v>0</v>
      </c>
      <c r="J15" s="889">
        <v>0</v>
      </c>
      <c r="K15" s="891">
        <f>SQRT(L15^2+M15^2)*1000/(1.73*K19)</f>
        <v>0</v>
      </c>
      <c r="L15" s="890">
        <v>0</v>
      </c>
      <c r="M15" s="889">
        <v>0</v>
      </c>
      <c r="N15" s="891">
        <f>SQRT(O15^2+P15^2)*1000/(1.73*N19)</f>
        <v>0</v>
      </c>
      <c r="O15" s="890">
        <v>0</v>
      </c>
      <c r="P15" s="889">
        <v>0</v>
      </c>
      <c r="Q15" s="891">
        <f>SQRT(R15^2+S15^2)*1000/(1.73*Q19)</f>
        <v>0</v>
      </c>
      <c r="R15" s="890">
        <v>0</v>
      </c>
      <c r="S15" s="889">
        <v>0</v>
      </c>
      <c r="T15" s="891">
        <f>SQRT(U15^2+V15^2)*1000/(1.73*T19)</f>
        <v>0</v>
      </c>
      <c r="U15" s="890">
        <v>0</v>
      </c>
      <c r="V15" s="889">
        <v>0</v>
      </c>
      <c r="W15" s="891">
        <f>SQRT(X15^2+Y15^2)*1000/(1.73*W19)</f>
        <v>0</v>
      </c>
      <c r="X15" s="890">
        <v>0</v>
      </c>
      <c r="Y15" s="889">
        <v>0</v>
      </c>
      <c r="Z15" s="891">
        <f>SQRT(AA15^2+AB15^2)*1000/(1.73*Z19)</f>
        <v>0</v>
      </c>
      <c r="AA15" s="890">
        <v>0</v>
      </c>
      <c r="AB15" s="889">
        <v>0</v>
      </c>
      <c r="AC15" s="891">
        <f>SQRT(AD15^2+AE15^2)*1000/(1.73*AC19)</f>
        <v>0</v>
      </c>
      <c r="AD15" s="890">
        <v>0</v>
      </c>
      <c r="AE15" s="889">
        <v>0</v>
      </c>
      <c r="AF15" s="891">
        <f>SQRT(AG15^2+AH15^2)*1000/(1.73*AF19)</f>
        <v>0</v>
      </c>
      <c r="AG15" s="890">
        <v>0</v>
      </c>
      <c r="AH15" s="889">
        <v>0</v>
      </c>
      <c r="AI15" s="891">
        <f>SQRT(AJ15^2+AK15^2)*1000/(1.73*AI19)</f>
        <v>0</v>
      </c>
      <c r="AJ15" s="890">
        <v>0</v>
      </c>
      <c r="AK15" s="889">
        <v>0</v>
      </c>
      <c r="AL15" s="891">
        <f>SQRT(AM15^2+AN15^2)*1000/(1.73*AL19)</f>
        <v>0</v>
      </c>
      <c r="AM15" s="890">
        <v>0</v>
      </c>
      <c r="AN15" s="889">
        <v>0</v>
      </c>
      <c r="AO15" s="891">
        <f>SQRT(AP15^2+AQ15^2)*1000/(1.73*AO19)</f>
        <v>0</v>
      </c>
      <c r="AP15" s="890">
        <v>0</v>
      </c>
      <c r="AQ15" s="889">
        <v>0</v>
      </c>
      <c r="AR15" s="733"/>
      <c r="CB15" s="733"/>
      <c r="CC15" s="733"/>
    </row>
    <row r="16" spans="1:83" ht="16.8">
      <c r="A16" s="1634"/>
      <c r="B16" s="1525"/>
      <c r="C16" s="1529"/>
      <c r="D16" s="1635"/>
      <c r="E16" s="1636"/>
      <c r="F16" s="1637" t="s">
        <v>266</v>
      </c>
      <c r="G16" s="1651"/>
      <c r="H16" s="948">
        <f>SQRT(I16^2+J16^2)*1000/(1.73*H20)</f>
        <v>115.35595504649136</v>
      </c>
      <c r="I16" s="947">
        <v>1.1751</v>
      </c>
      <c r="J16" s="946">
        <v>0.38739000000000001</v>
      </c>
      <c r="K16" s="948">
        <f>SQRT(L16^2+M16^2)*1000/(1.73*K20)</f>
        <v>113.87642175310775</v>
      </c>
      <c r="L16" s="947">
        <v>1.17913</v>
      </c>
      <c r="M16" s="946">
        <v>0.38740000000000002</v>
      </c>
      <c r="N16" s="948">
        <f>SQRT(O16^2+P16^2)*1000/(1.73*N20)</f>
        <v>113.87932316446727</v>
      </c>
      <c r="O16" s="947">
        <v>1.17916</v>
      </c>
      <c r="P16" s="946">
        <v>0.38740999999999998</v>
      </c>
      <c r="Q16" s="948">
        <f>SQRT(R16^2+S16^2)*1000/(1.73*Q20)</f>
        <v>113.88628405032149</v>
      </c>
      <c r="R16" s="947">
        <v>1.17923</v>
      </c>
      <c r="S16" s="946">
        <v>0.38744000000000001</v>
      </c>
      <c r="T16" s="948">
        <f>SQRT(U16^2+V16^2)*1000/(1.73*T20)</f>
        <v>113.89121520020558</v>
      </c>
      <c r="U16" s="947">
        <v>1.1792800000000001</v>
      </c>
      <c r="V16" s="946">
        <v>0.38746000000000003</v>
      </c>
      <c r="W16" s="948">
        <f>SQRT(X16^2+Y16^2)*1000/(1.73*W20)</f>
        <v>113.89614635094094</v>
      </c>
      <c r="X16" s="947">
        <v>1.17933</v>
      </c>
      <c r="Y16" s="946">
        <v>0.38747999999999999</v>
      </c>
      <c r="Z16" s="948">
        <f>SQRT(AA16^2+AB16^2)*1000/(1.73*Z20)</f>
        <v>115.7473399937916</v>
      </c>
      <c r="AA16" s="947">
        <v>1.1794800000000001</v>
      </c>
      <c r="AB16" s="946">
        <v>0.38751000000000002</v>
      </c>
      <c r="AC16" s="948">
        <f>SQRT(AD16^2+AE16^2)*1000/(1.73*AC20)</f>
        <v>115.75175595148812</v>
      </c>
      <c r="AD16" s="947">
        <v>1.1795199999999999</v>
      </c>
      <c r="AE16" s="946">
        <v>0.38754</v>
      </c>
      <c r="AF16" s="948">
        <f>SQRT(AG16^2+AH16^2)*1000/(1.73*AF20)</f>
        <v>115.76266305412558</v>
      </c>
      <c r="AG16" s="947">
        <v>1.17963</v>
      </c>
      <c r="AH16" s="946">
        <v>0.38757999999999998</v>
      </c>
      <c r="AI16" s="948">
        <f>SQRT(AJ16^2+AK16^2)*1000/(1.73*AI20)</f>
        <v>115.7703309338707</v>
      </c>
      <c r="AJ16" s="947">
        <v>1.17971</v>
      </c>
      <c r="AK16" s="946">
        <v>0.3876</v>
      </c>
      <c r="AL16" s="948">
        <f>SQRT(AM16^2+AN16^2)*1000/(1.73*AL20)</f>
        <v>115.77799881629208</v>
      </c>
      <c r="AM16" s="947">
        <v>1.1797899999999999</v>
      </c>
      <c r="AN16" s="946">
        <v>0.38762000000000002</v>
      </c>
      <c r="AO16" s="948">
        <f>SQRT(AP16^2+AQ16^2)*1000/(1.73*AO20)</f>
        <v>115.7856667013893</v>
      </c>
      <c r="AP16" s="947">
        <v>1.17987</v>
      </c>
      <c r="AQ16" s="946">
        <v>0.38763999999999998</v>
      </c>
      <c r="AR16" s="720"/>
      <c r="AS16" s="720"/>
      <c r="AX16" s="878"/>
      <c r="AY16" s="878"/>
      <c r="AZ16" s="879">
        <v>0</v>
      </c>
      <c r="BB16" s="878"/>
      <c r="BC16" s="878"/>
    </row>
    <row r="17" spans="1:55" ht="17.399999999999999" thickBot="1">
      <c r="A17" s="1634"/>
      <c r="B17" s="1525"/>
      <c r="C17" s="1529"/>
      <c r="D17" s="1533"/>
      <c r="E17" s="1534"/>
      <c r="F17" s="1537" t="s">
        <v>265</v>
      </c>
      <c r="G17" s="1538"/>
      <c r="H17" s="734">
        <f>SQRT(I17^2+J17^2)*1000/(1.73*H20)</f>
        <v>280.22522244378445</v>
      </c>
      <c r="I17" s="735">
        <v>2.8342100000000001</v>
      </c>
      <c r="J17" s="736">
        <v>1.0007299999999999</v>
      </c>
      <c r="K17" s="734">
        <f>SQRT(L17^2+M17^2)*1000/(1.73*K20)</f>
        <v>275.99289606910008</v>
      </c>
      <c r="L17" s="735">
        <v>2.8342700000000001</v>
      </c>
      <c r="M17" s="736">
        <v>1.0076000000000001</v>
      </c>
      <c r="N17" s="734">
        <f>SQRT(O17^2+P17^2)*1000/(1.73*N20)</f>
        <v>275.79460895129773</v>
      </c>
      <c r="O17" s="735">
        <v>2.83439</v>
      </c>
      <c r="P17" s="736">
        <v>1.0007900000000001</v>
      </c>
      <c r="Q17" s="734">
        <f>SQRT(R17^2+S17^2)*1000/(1.73*Q20)</f>
        <v>275.80163286534776</v>
      </c>
      <c r="R17" s="735">
        <v>2.8344499999999999</v>
      </c>
      <c r="S17" s="736">
        <v>1.00085</v>
      </c>
      <c r="T17" s="734">
        <f>SQRT(U17^2+V17^2)*1000/(1.73*T20)</f>
        <v>275.81384779071459</v>
      </c>
      <c r="U17" s="735">
        <v>2.8345699999999998</v>
      </c>
      <c r="V17" s="736">
        <v>1.00091</v>
      </c>
      <c r="W17" s="734">
        <f>SQRT(X17^2+Y17^2)*1000/(1.73*W20)</f>
        <v>275.82489206314347</v>
      </c>
      <c r="X17" s="735">
        <v>2.8346800000000001</v>
      </c>
      <c r="Y17" s="736">
        <v>1.0009600000000001</v>
      </c>
      <c r="Z17" s="734">
        <f>SQRT(AA17^2+AB17^2)*1000/(1.73*Z20)</f>
        <v>280.29990018967391</v>
      </c>
      <c r="AA17" s="735">
        <v>2.8349500000000001</v>
      </c>
      <c r="AB17" s="736">
        <v>1.0010399999999999</v>
      </c>
      <c r="AC17" s="734">
        <f>SQRT(AD17^2+AE17^2)*1000/(1.73*AC20)</f>
        <v>280.31644945401439</v>
      </c>
      <c r="AD17" s="735">
        <v>2.8351099999999998</v>
      </c>
      <c r="AE17" s="736">
        <v>1.00112</v>
      </c>
      <c r="AF17" s="734">
        <f>SQRT(AG17^2+AH17^2)*1000/(1.73*AF20)</f>
        <v>280.33413609881853</v>
      </c>
      <c r="AG17" s="735">
        <v>2.8352900000000001</v>
      </c>
      <c r="AH17" s="736">
        <v>1.00118</v>
      </c>
      <c r="AI17" s="734">
        <f>SQRT(AJ17^2+AK17^2)*1000/(1.73*AI20)</f>
        <v>280.35239143548938</v>
      </c>
      <c r="AJ17" s="735">
        <v>2.83548</v>
      </c>
      <c r="AK17" s="736">
        <v>1.0012300000000001</v>
      </c>
      <c r="AL17" s="734">
        <f>SQRT(AM17^2+AN17^2)*1000/(1.73*AL20)</f>
        <v>280.37007808232016</v>
      </c>
      <c r="AM17" s="735">
        <v>2.8356599999999998</v>
      </c>
      <c r="AN17" s="736">
        <v>1.00129</v>
      </c>
      <c r="AO17" s="734">
        <f>SQRT(AP17^2+AQ17^2)*1000/(1.73*AO20)</f>
        <v>280.38336914472734</v>
      </c>
      <c r="AP17" s="735">
        <v>2.8357899999999998</v>
      </c>
      <c r="AQ17" s="736">
        <v>1.00135</v>
      </c>
      <c r="AR17" s="720"/>
      <c r="AS17" s="720"/>
      <c r="AX17" s="878"/>
      <c r="AY17" s="878"/>
      <c r="AZ17" s="879">
        <v>0</v>
      </c>
      <c r="BB17" s="878"/>
      <c r="BC17" s="878"/>
    </row>
    <row r="18" spans="1:55" s="710" customFormat="1" ht="16.5" customHeight="1" thickBot="1">
      <c r="A18" s="1524"/>
      <c r="B18" s="1525"/>
      <c r="C18" s="1529"/>
      <c r="D18" s="1539" t="s">
        <v>21</v>
      </c>
      <c r="E18" s="1540"/>
      <c r="F18" s="1540"/>
      <c r="G18" s="1541"/>
      <c r="H18" s="1665">
        <v>8</v>
      </c>
      <c r="I18" s="1666"/>
      <c r="J18" s="1667"/>
      <c r="K18" s="1665">
        <v>8</v>
      </c>
      <c r="L18" s="1666"/>
      <c r="M18" s="1667"/>
      <c r="N18" s="1665">
        <v>8</v>
      </c>
      <c r="O18" s="1666"/>
      <c r="P18" s="1667"/>
      <c r="Q18" s="1665">
        <v>8</v>
      </c>
      <c r="R18" s="1666"/>
      <c r="S18" s="1667"/>
      <c r="T18" s="1665">
        <v>8</v>
      </c>
      <c r="U18" s="1666"/>
      <c r="V18" s="1667"/>
      <c r="W18" s="1665">
        <v>8</v>
      </c>
      <c r="X18" s="1666"/>
      <c r="Y18" s="1667"/>
      <c r="Z18" s="1665">
        <v>8</v>
      </c>
      <c r="AA18" s="1666"/>
      <c r="AB18" s="1667"/>
      <c r="AC18" s="1665">
        <v>8</v>
      </c>
      <c r="AD18" s="1666"/>
      <c r="AE18" s="1667"/>
      <c r="AF18" s="1665">
        <v>8</v>
      </c>
      <c r="AG18" s="1666"/>
      <c r="AH18" s="1667"/>
      <c r="AI18" s="1665">
        <v>8</v>
      </c>
      <c r="AJ18" s="1666"/>
      <c r="AK18" s="1667"/>
      <c r="AL18" s="1665">
        <v>8</v>
      </c>
      <c r="AM18" s="1666"/>
      <c r="AN18" s="1667"/>
      <c r="AO18" s="1665">
        <v>8</v>
      </c>
      <c r="AP18" s="1666"/>
      <c r="AQ18" s="1667"/>
    </row>
    <row r="19" spans="1:55" s="710" customFormat="1" ht="17.25" customHeight="1">
      <c r="A19" s="1524"/>
      <c r="B19" s="1525"/>
      <c r="C19" s="1529"/>
      <c r="D19" s="1554" t="s">
        <v>22</v>
      </c>
      <c r="E19" s="1523"/>
      <c r="F19" s="1535" t="s">
        <v>216</v>
      </c>
      <c r="G19" s="1536"/>
      <c r="H19" s="1545">
        <v>118</v>
      </c>
      <c r="I19" s="1546"/>
      <c r="J19" s="1547"/>
      <c r="K19" s="1545">
        <v>118</v>
      </c>
      <c r="L19" s="1546"/>
      <c r="M19" s="1547"/>
      <c r="N19" s="1545">
        <v>118</v>
      </c>
      <c r="O19" s="1546"/>
      <c r="P19" s="1547"/>
      <c r="Q19" s="1545">
        <v>118</v>
      </c>
      <c r="R19" s="1546"/>
      <c r="S19" s="1547"/>
      <c r="T19" s="1545">
        <v>118</v>
      </c>
      <c r="U19" s="1546"/>
      <c r="V19" s="1547"/>
      <c r="W19" s="1545">
        <v>118</v>
      </c>
      <c r="X19" s="1546"/>
      <c r="Y19" s="1547"/>
      <c r="Z19" s="1545">
        <v>117</v>
      </c>
      <c r="AA19" s="1546"/>
      <c r="AB19" s="1547"/>
      <c r="AC19" s="1545">
        <v>117</v>
      </c>
      <c r="AD19" s="1546"/>
      <c r="AE19" s="1547"/>
      <c r="AF19" s="1555">
        <v>117</v>
      </c>
      <c r="AG19" s="1556"/>
      <c r="AH19" s="1557"/>
      <c r="AI19" s="1555">
        <v>117</v>
      </c>
      <c r="AJ19" s="1556"/>
      <c r="AK19" s="1557"/>
      <c r="AL19" s="1555">
        <v>117</v>
      </c>
      <c r="AM19" s="1556"/>
      <c r="AN19" s="1557"/>
      <c r="AO19" s="1555">
        <v>117</v>
      </c>
      <c r="AP19" s="1556"/>
      <c r="AQ19" s="1557"/>
    </row>
    <row r="20" spans="1:55" s="710" customFormat="1" ht="16.5" customHeight="1">
      <c r="A20" s="1524"/>
      <c r="B20" s="1525"/>
      <c r="C20" s="1529"/>
      <c r="D20" s="1524"/>
      <c r="E20" s="1525"/>
      <c r="F20" s="1637" t="s">
        <v>266</v>
      </c>
      <c r="G20" s="1651"/>
      <c r="H20" s="1662">
        <v>6.2</v>
      </c>
      <c r="I20" s="1663"/>
      <c r="J20" s="1664"/>
      <c r="K20" s="1662">
        <v>6.3</v>
      </c>
      <c r="L20" s="1663"/>
      <c r="M20" s="1664"/>
      <c r="N20" s="1662">
        <v>6.3</v>
      </c>
      <c r="O20" s="1663"/>
      <c r="P20" s="1664"/>
      <c r="Q20" s="1662">
        <v>6.3</v>
      </c>
      <c r="R20" s="1663"/>
      <c r="S20" s="1664"/>
      <c r="T20" s="1662">
        <v>6.3</v>
      </c>
      <c r="U20" s="1663"/>
      <c r="V20" s="1664"/>
      <c r="W20" s="1662">
        <v>6.3</v>
      </c>
      <c r="X20" s="1663"/>
      <c r="Y20" s="1664"/>
      <c r="Z20" s="1662">
        <v>6.2</v>
      </c>
      <c r="AA20" s="1663"/>
      <c r="AB20" s="1664"/>
      <c r="AC20" s="1662">
        <v>6.2</v>
      </c>
      <c r="AD20" s="1663"/>
      <c r="AE20" s="1664"/>
      <c r="AF20" s="1645">
        <v>6.2</v>
      </c>
      <c r="AG20" s="1646"/>
      <c r="AH20" s="1647"/>
      <c r="AI20" s="1645">
        <v>6.2</v>
      </c>
      <c r="AJ20" s="1646"/>
      <c r="AK20" s="1647"/>
      <c r="AL20" s="1645">
        <v>6.2</v>
      </c>
      <c r="AM20" s="1646"/>
      <c r="AN20" s="1647"/>
      <c r="AO20" s="1645">
        <v>6.2</v>
      </c>
      <c r="AP20" s="1646"/>
      <c r="AQ20" s="1647"/>
    </row>
    <row r="21" spans="1:55" s="710" customFormat="1" ht="16.5" customHeight="1" thickBot="1">
      <c r="A21" s="1524"/>
      <c r="B21" s="1525"/>
      <c r="C21" s="1529"/>
      <c r="D21" s="1526"/>
      <c r="E21" s="1527"/>
      <c r="F21" s="1537" t="s">
        <v>265</v>
      </c>
      <c r="G21" s="1538"/>
      <c r="H21" s="1548">
        <v>6.2</v>
      </c>
      <c r="I21" s="1549"/>
      <c r="J21" s="1550"/>
      <c r="K21" s="1548">
        <v>6.3</v>
      </c>
      <c r="L21" s="1549"/>
      <c r="M21" s="1550"/>
      <c r="N21" s="1548">
        <v>6.3</v>
      </c>
      <c r="O21" s="1549"/>
      <c r="P21" s="1550"/>
      <c r="Q21" s="1548">
        <v>6.3</v>
      </c>
      <c r="R21" s="1549"/>
      <c r="S21" s="1550"/>
      <c r="T21" s="1548">
        <v>6.3</v>
      </c>
      <c r="U21" s="1549"/>
      <c r="V21" s="1550"/>
      <c r="W21" s="1548">
        <v>6.3</v>
      </c>
      <c r="X21" s="1549"/>
      <c r="Y21" s="1550"/>
      <c r="Z21" s="1548">
        <v>6.2</v>
      </c>
      <c r="AA21" s="1549"/>
      <c r="AB21" s="1550"/>
      <c r="AC21" s="1548">
        <v>6.2</v>
      </c>
      <c r="AD21" s="1549"/>
      <c r="AE21" s="1550"/>
      <c r="AF21" s="1548">
        <v>6.2</v>
      </c>
      <c r="AG21" s="1549"/>
      <c r="AH21" s="1550"/>
      <c r="AI21" s="1548">
        <v>6.2</v>
      </c>
      <c r="AJ21" s="1549"/>
      <c r="AK21" s="1550"/>
      <c r="AL21" s="1548">
        <v>6.2</v>
      </c>
      <c r="AM21" s="1549"/>
      <c r="AN21" s="1550"/>
      <c r="AO21" s="1548">
        <v>6.2</v>
      </c>
      <c r="AP21" s="1549"/>
      <c r="AQ21" s="1550"/>
    </row>
    <row r="22" spans="1:55" s="710" customFormat="1" ht="16.5" customHeight="1" thickBot="1">
      <c r="A22" s="1526"/>
      <c r="B22" s="1527"/>
      <c r="C22" s="1530"/>
      <c r="D22" s="1539" t="s">
        <v>23</v>
      </c>
      <c r="E22" s="1540"/>
      <c r="F22" s="1540"/>
      <c r="G22" s="1541"/>
      <c r="H22" s="1658" t="s">
        <v>185</v>
      </c>
      <c r="I22" s="1659"/>
      <c r="J22" s="1660"/>
      <c r="K22" s="1542" t="s">
        <v>185</v>
      </c>
      <c r="L22" s="1543"/>
      <c r="M22" s="1544"/>
      <c r="N22" s="1542" t="s">
        <v>185</v>
      </c>
      <c r="O22" s="1543"/>
      <c r="P22" s="1544"/>
      <c r="Q22" s="1542" t="s">
        <v>185</v>
      </c>
      <c r="R22" s="1543"/>
      <c r="S22" s="1544"/>
      <c r="T22" s="1542" t="s">
        <v>185</v>
      </c>
      <c r="U22" s="1543"/>
      <c r="V22" s="1544"/>
      <c r="W22" s="1542" t="s">
        <v>185</v>
      </c>
      <c r="X22" s="1543"/>
      <c r="Y22" s="1544"/>
      <c r="Z22" s="1542" t="s">
        <v>185</v>
      </c>
      <c r="AA22" s="1543"/>
      <c r="AB22" s="1544"/>
      <c r="AC22" s="1542" t="s">
        <v>185</v>
      </c>
      <c r="AD22" s="1543"/>
      <c r="AE22" s="1544"/>
      <c r="AF22" s="1542" t="s">
        <v>185</v>
      </c>
      <c r="AG22" s="1543"/>
      <c r="AH22" s="1544"/>
      <c r="AI22" s="1542" t="s">
        <v>185</v>
      </c>
      <c r="AJ22" s="1543"/>
      <c r="AK22" s="1544"/>
      <c r="AL22" s="1542" t="s">
        <v>185</v>
      </c>
      <c r="AM22" s="1543"/>
      <c r="AN22" s="1544"/>
      <c r="AO22" s="1542" t="s">
        <v>185</v>
      </c>
      <c r="AP22" s="1543"/>
      <c r="AQ22" s="1544"/>
    </row>
    <row r="23" spans="1:55" s="710" customFormat="1" ht="16.5" customHeight="1">
      <c r="A23" s="1554" t="s">
        <v>187</v>
      </c>
      <c r="B23" s="1571"/>
      <c r="C23" s="1523"/>
      <c r="D23" s="1573"/>
      <c r="E23" s="1574"/>
      <c r="F23" s="1582" t="s">
        <v>216</v>
      </c>
      <c r="G23" s="1642"/>
      <c r="H23" s="891">
        <f t="shared" ref="H23:AQ23" si="0">H15+H7</f>
        <v>0</v>
      </c>
      <c r="I23" s="890">
        <f t="shared" si="0"/>
        <v>0</v>
      </c>
      <c r="J23" s="889">
        <f t="shared" si="0"/>
        <v>0</v>
      </c>
      <c r="K23" s="959">
        <f t="shared" si="0"/>
        <v>0</v>
      </c>
      <c r="L23" s="890">
        <f t="shared" si="0"/>
        <v>0</v>
      </c>
      <c r="M23" s="889">
        <f t="shared" si="0"/>
        <v>0</v>
      </c>
      <c r="N23" s="891">
        <f t="shared" si="0"/>
        <v>0</v>
      </c>
      <c r="O23" s="890">
        <f t="shared" si="0"/>
        <v>0</v>
      </c>
      <c r="P23" s="889">
        <f t="shared" si="0"/>
        <v>0</v>
      </c>
      <c r="Q23" s="891">
        <f t="shared" si="0"/>
        <v>0</v>
      </c>
      <c r="R23" s="890">
        <f t="shared" si="0"/>
        <v>0</v>
      </c>
      <c r="S23" s="889">
        <f t="shared" si="0"/>
        <v>0</v>
      </c>
      <c r="T23" s="891">
        <f t="shared" si="0"/>
        <v>0</v>
      </c>
      <c r="U23" s="890">
        <f t="shared" si="0"/>
        <v>0</v>
      </c>
      <c r="V23" s="889">
        <f t="shared" si="0"/>
        <v>0</v>
      </c>
      <c r="W23" s="891">
        <f t="shared" si="0"/>
        <v>0</v>
      </c>
      <c r="X23" s="890">
        <f t="shared" si="0"/>
        <v>0</v>
      </c>
      <c r="Y23" s="889">
        <f t="shared" si="0"/>
        <v>0</v>
      </c>
      <c r="Z23" s="891">
        <f t="shared" si="0"/>
        <v>0</v>
      </c>
      <c r="AA23" s="890">
        <f t="shared" si="0"/>
        <v>0</v>
      </c>
      <c r="AB23" s="889">
        <f t="shared" si="0"/>
        <v>0</v>
      </c>
      <c r="AC23" s="891">
        <f t="shared" si="0"/>
        <v>0</v>
      </c>
      <c r="AD23" s="890">
        <f t="shared" si="0"/>
        <v>0</v>
      </c>
      <c r="AE23" s="889">
        <f t="shared" si="0"/>
        <v>0</v>
      </c>
      <c r="AF23" s="891">
        <f t="shared" si="0"/>
        <v>0</v>
      </c>
      <c r="AG23" s="890">
        <f t="shared" si="0"/>
        <v>0</v>
      </c>
      <c r="AH23" s="889">
        <f t="shared" si="0"/>
        <v>0</v>
      </c>
      <c r="AI23" s="891">
        <f t="shared" si="0"/>
        <v>0</v>
      </c>
      <c r="AJ23" s="890">
        <f t="shared" si="0"/>
        <v>0</v>
      </c>
      <c r="AK23" s="889">
        <f t="shared" si="0"/>
        <v>0</v>
      </c>
      <c r="AL23" s="891">
        <f t="shared" si="0"/>
        <v>0</v>
      </c>
      <c r="AM23" s="890">
        <f t="shared" si="0"/>
        <v>0</v>
      </c>
      <c r="AN23" s="889">
        <f t="shared" si="0"/>
        <v>0</v>
      </c>
      <c r="AO23" s="891">
        <f t="shared" si="0"/>
        <v>0</v>
      </c>
      <c r="AP23" s="890">
        <f t="shared" si="0"/>
        <v>0</v>
      </c>
      <c r="AQ23" s="889">
        <f t="shared" si="0"/>
        <v>0</v>
      </c>
    </row>
    <row r="24" spans="1:55" s="710" customFormat="1" ht="16.5" customHeight="1">
      <c r="A24" s="1524"/>
      <c r="B24" s="1641"/>
      <c r="C24" s="1525"/>
      <c r="D24" s="1652"/>
      <c r="E24" s="1653"/>
      <c r="F24" s="1637" t="s">
        <v>264</v>
      </c>
      <c r="G24" s="1638"/>
      <c r="H24" s="943">
        <f>H8+H9</f>
        <v>425.9775575292133</v>
      </c>
      <c r="I24" s="942">
        <f>I8+I9+I44</f>
        <v>4.3817479000000006</v>
      </c>
      <c r="J24" s="941">
        <f>J8+J9+J44</f>
        <v>1.3404458400000001</v>
      </c>
      <c r="K24" s="943">
        <f>K8+K9</f>
        <v>419.19090048397265</v>
      </c>
      <c r="L24" s="942">
        <f>L8+L9+L44</f>
        <v>4.3814180200000008</v>
      </c>
      <c r="M24" s="941">
        <f>M8+M9+M44</f>
        <v>1.3405858399999999</v>
      </c>
      <c r="N24" s="943">
        <f>N8+N9</f>
        <v>419.20514616669811</v>
      </c>
      <c r="O24" s="942">
        <f>O8+O9+O44</f>
        <v>4.3815682799999998</v>
      </c>
      <c r="P24" s="941">
        <f>P8+P9+P44</f>
        <v>1.34062584</v>
      </c>
      <c r="Q24" s="943">
        <f>Q8+Q9</f>
        <v>415.72759949521514</v>
      </c>
      <c r="R24" s="942">
        <f>R8+R9+R44</f>
        <v>4.3416786100000007</v>
      </c>
      <c r="S24" s="941">
        <f>S8+S9+S44</f>
        <v>1.3406858399999999</v>
      </c>
      <c r="T24" s="943">
        <f>T8+T9</f>
        <v>419.23408285991167</v>
      </c>
      <c r="U24" s="942">
        <f>U8+U9+U44</f>
        <v>4.3818589799999996</v>
      </c>
      <c r="V24" s="941">
        <f>V8+V9+V44</f>
        <v>1.3407558399999999</v>
      </c>
      <c r="W24" s="943">
        <f>W8+W9</f>
        <v>419.254734680654</v>
      </c>
      <c r="X24" s="942">
        <f>X8+X9+X44</f>
        <v>4.3820792900000001</v>
      </c>
      <c r="Y24" s="941">
        <f>Y8+Y9+Y44</f>
        <v>1.34080584</v>
      </c>
      <c r="Z24" s="943">
        <f>Z8+Z9</f>
        <v>426.04163709087595</v>
      </c>
      <c r="AA24" s="942">
        <f>AA8+AA9+AA44</f>
        <v>4.3823296899999997</v>
      </c>
      <c r="AB24" s="941">
        <f>AB8+AB9+AB44</f>
        <v>1.34089584</v>
      </c>
      <c r="AC24" s="943">
        <f>AC8+AC9</f>
        <v>426.06789314046682</v>
      </c>
      <c r="AD24" s="942">
        <f>AD8+AD9+AD44</f>
        <v>4.3826000600000006</v>
      </c>
      <c r="AE24" s="941">
        <f>AE8+AE9+AE44</f>
        <v>1.34097584</v>
      </c>
      <c r="AF24" s="943">
        <f>AF8+AF9</f>
        <v>426.09651842175941</v>
      </c>
      <c r="AG24" s="942">
        <f>AG8+AG9+AG44</f>
        <v>4.3829004799999991</v>
      </c>
      <c r="AH24" s="941">
        <f>AH8+AH9+AH44</f>
        <v>1.34104584</v>
      </c>
      <c r="AI24" s="943">
        <f>AI8+AI9</f>
        <v>426.12871815218972</v>
      </c>
      <c r="AJ24" s="942">
        <f>AJ8+AJ9+AJ44</f>
        <v>4.3832409099999996</v>
      </c>
      <c r="AK24" s="941">
        <f>AK8+AK9+AK44</f>
        <v>1.3411158400000001</v>
      </c>
      <c r="AL24" s="943">
        <f>AL8+AL9</f>
        <v>426.15025584932573</v>
      </c>
      <c r="AM24" s="942">
        <f>AM8+AM9+AM44</f>
        <v>4.3834613499999993</v>
      </c>
      <c r="AN24" s="941">
        <f>AN8+AN9+AN44</f>
        <v>1.3411858400000001</v>
      </c>
      <c r="AO24" s="943">
        <f>AO8+AO9</f>
        <v>426.16645145974081</v>
      </c>
      <c r="AP24" s="942">
        <f>AP8+AP9+AP44</f>
        <v>4.383621820000001</v>
      </c>
      <c r="AQ24" s="941">
        <f>AQ8+AQ9+AQ44</f>
        <v>1.3412558400000001</v>
      </c>
      <c r="AR24" s="720"/>
    </row>
    <row r="25" spans="1:55" s="710" customFormat="1" ht="16.5" customHeight="1" thickBot="1">
      <c r="A25" s="1526"/>
      <c r="B25" s="1572"/>
      <c r="C25" s="1527"/>
      <c r="D25" s="1575"/>
      <c r="E25" s="1576"/>
      <c r="F25" s="1537" t="s">
        <v>263</v>
      </c>
      <c r="G25" s="1630"/>
      <c r="H25" s="734">
        <f>H16+H17</f>
        <v>395.58117749027582</v>
      </c>
      <c r="I25" s="735">
        <f>I16+I17+I45</f>
        <v>4.0233091999999999</v>
      </c>
      <c r="J25" s="945">
        <f>J16+J17+J45</f>
        <v>1.3883656599999998</v>
      </c>
      <c r="K25" s="734">
        <f>K16+K17</f>
        <v>389.86931782220785</v>
      </c>
      <c r="L25" s="735">
        <f>L16+L17+L45</f>
        <v>4.0273993199999998</v>
      </c>
      <c r="M25" s="945">
        <f>M16+M17+M45</f>
        <v>1.3952456600000001</v>
      </c>
      <c r="N25" s="734">
        <f>N16+N17</f>
        <v>389.67393211576501</v>
      </c>
      <c r="O25" s="735">
        <f>O16+O17+O45</f>
        <v>4.0275494500000004</v>
      </c>
      <c r="P25" s="945">
        <f>P16+P17+P45</f>
        <v>1.3884456600000001</v>
      </c>
      <c r="Q25" s="734">
        <f>Q16+Q17</f>
        <v>389.68791691566923</v>
      </c>
      <c r="R25" s="735">
        <f>R16+R17+R45</f>
        <v>4.0276796399999997</v>
      </c>
      <c r="S25" s="945">
        <f>S16+S17+S45</f>
        <v>1.3885356600000001</v>
      </c>
      <c r="T25" s="734">
        <f>T16+T17</f>
        <v>389.70506299092017</v>
      </c>
      <c r="U25" s="735">
        <f>U16+U17+U45</f>
        <v>4.02784984</v>
      </c>
      <c r="V25" s="945">
        <f>V16+V17+V45</f>
        <v>1.3886156600000001</v>
      </c>
      <c r="W25" s="734">
        <f>W16+W17</f>
        <v>389.72103841408443</v>
      </c>
      <c r="X25" s="735">
        <f>X16+X17+X45</f>
        <v>4.0280100000000001</v>
      </c>
      <c r="Y25" s="945">
        <f>Y16+Y17+Y45</f>
        <v>1.3886856600000002</v>
      </c>
      <c r="Z25" s="734">
        <f>Z16+Z17</f>
        <v>396.04724018346553</v>
      </c>
      <c r="AA25" s="735">
        <f>AA16+AA17+AA45</f>
        <v>4.0284302299999997</v>
      </c>
      <c r="AB25" s="945">
        <f>AB16+AB17+AB45</f>
        <v>1.38879566</v>
      </c>
      <c r="AC25" s="734">
        <f>AC16+AC17</f>
        <v>396.06820540550251</v>
      </c>
      <c r="AD25" s="735">
        <f>AD16+AD17+AD45</f>
        <v>4.0286304199999998</v>
      </c>
      <c r="AE25" s="945">
        <f>AE16+AE17+AE45</f>
        <v>1.38890566</v>
      </c>
      <c r="AF25" s="734">
        <f>AF16+AF17</f>
        <v>396.09679915294413</v>
      </c>
      <c r="AG25" s="735">
        <f>AG16+AG17+AG45</f>
        <v>4.0289207300000003</v>
      </c>
      <c r="AH25" s="945">
        <f>AH16+AH17+AH45</f>
        <v>1.38900566</v>
      </c>
      <c r="AI25" s="734">
        <f>AI16+AI17</f>
        <v>396.12272236936008</v>
      </c>
      <c r="AJ25" s="735">
        <f>AJ16+AJ17+AJ45</f>
        <v>4.0291907900000004</v>
      </c>
      <c r="AK25" s="945">
        <f>AK16+AK17+AK45</f>
        <v>1.38907566</v>
      </c>
      <c r="AL25" s="734">
        <f>AL16+AL17</f>
        <v>396.14807689861226</v>
      </c>
      <c r="AM25" s="735">
        <f>AM16+AM17+AM45</f>
        <v>4.0294510199999998</v>
      </c>
      <c r="AN25" s="945">
        <f>AN16+AN17+AN45</f>
        <v>1.3891556600000001</v>
      </c>
      <c r="AO25" s="734">
        <f>AO16+AO17</f>
        <v>396.16903584611663</v>
      </c>
      <c r="AP25" s="735">
        <f>AP16+AP17+AP45</f>
        <v>4.0296612299999994</v>
      </c>
      <c r="AQ25" s="945">
        <f>AQ16+AQ17+AQ45</f>
        <v>1.38923566</v>
      </c>
      <c r="AR25" s="720"/>
    </row>
    <row r="26" spans="1:55" s="710" customFormat="1" ht="16.5" customHeight="1">
      <c r="A26" s="744" t="s">
        <v>167</v>
      </c>
      <c r="B26" s="896">
        <v>0</v>
      </c>
      <c r="C26" s="746"/>
      <c r="D26" s="744" t="s">
        <v>168</v>
      </c>
      <c r="E26" s="1668">
        <v>0</v>
      </c>
      <c r="F26" s="1668"/>
      <c r="G26" s="940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48"/>
      <c r="AR26" s="720"/>
    </row>
    <row r="27" spans="1:55" s="710" customFormat="1" ht="16.5" customHeight="1">
      <c r="A27" s="858" t="s">
        <v>272</v>
      </c>
      <c r="B27" s="747">
        <f>(I24+L24+O24+R24+U24+X24+AA24+AD24+AG24+AJ24+AM24+AP24+I88+L88+O88+R88+U88+X88+AA88+AD88+AG88+AJ88+AM88+AP88)/SQRT((I24+L24+O24+R24+U24+X24+AA24+AD24+AG24+AJ24+AM24+AP24+I88+L88+O88+R88+U88+X88+AA88+AD88+AG88+AJ88+AM88+AP88)^2+(J24+M24+P24+S24+V24+Y24+AB24+AE24+AH24+AK24+AN24+J88+M88+P88+S88+V88+Y88+AB88+AE88+AH88+AK88+AN88+AQ88+AQ24)^2)</f>
        <v>0.956310151689582</v>
      </c>
      <c r="C27" s="938"/>
      <c r="D27" s="858" t="s">
        <v>271</v>
      </c>
      <c r="E27" s="1561">
        <f>(J24+M24+P24+S24+V24+Y24+AB24+AE24+AH24+AK24+AN24+J88+M88+P88+S88+V88+Y88+AB88+AE88+AH88+AK88+AN88+AQ88+AQ24)/(I24+L24+O24+R24+U24+X24+AA24+AD24+AG24+AJ24+AM24+AP24+I88+L88+O88+R88+U88+X88+AA88+AD88+AG88+AJ88+AM88+AP88)</f>
        <v>0.30571050092631391</v>
      </c>
      <c r="F27" s="1561"/>
      <c r="G27" s="748"/>
      <c r="H27" s="1669"/>
      <c r="I27" s="1670"/>
      <c r="J27" s="1670"/>
      <c r="K27" s="1561"/>
      <c r="L27" s="1670"/>
      <c r="M27" s="1670"/>
      <c r="N27" s="1561"/>
      <c r="O27" s="1670"/>
      <c r="P27" s="1670"/>
      <c r="Q27" s="1561"/>
      <c r="R27" s="1670"/>
      <c r="S27" s="1670"/>
      <c r="T27" s="1561"/>
      <c r="U27" s="1670"/>
      <c r="V27" s="1670"/>
      <c r="W27" s="1561"/>
      <c r="X27" s="1670"/>
      <c r="Y27" s="1670"/>
      <c r="Z27" s="1561"/>
      <c r="AA27" s="1670"/>
      <c r="AB27" s="1670"/>
      <c r="AC27" s="1561"/>
      <c r="AD27" s="1670"/>
      <c r="AE27" s="1670"/>
      <c r="AF27" s="1561"/>
      <c r="AG27" s="1670"/>
      <c r="AH27" s="1670"/>
      <c r="AI27" s="1561"/>
      <c r="AJ27" s="1670"/>
      <c r="AK27" s="1670"/>
      <c r="AL27" s="1561"/>
      <c r="AM27" s="1670"/>
      <c r="AN27" s="1670"/>
      <c r="AO27" s="1561"/>
      <c r="AP27" s="1670"/>
      <c r="AQ27" s="1670"/>
    </row>
    <row r="28" spans="1:55" s="710" customFormat="1" ht="16.5" customHeight="1" thickBot="1">
      <c r="A28" s="818" t="s">
        <v>272</v>
      </c>
      <c r="B28" s="754">
        <f>(I25+L25+O25+R25+U25+X25+AA25+AD25+AG25+AJ25+AM25+AP25+I89+L89+O89+R89+U89+X89+AA89+AD89+AG89+AJ89+AM89+AP89)/SQRT((I25+L25+O25+R25+U25+X25+AA25+AD25+AG25+AJ25+AM25+AP25+I89+L89+O89+R89+U89+X89+AA89+AD89+AG89+AJ89+AM89+AP89)^2+(J25+M25+P25+S25+V25+Y25+AB25+AE25+AH25+AK25+AN25+J89+M89+P89+S89+V89+Y89+AB89+AE89+AH89+AK89+AN89+AQ89+AQ25)^2)</f>
        <v>0.94563327049966073</v>
      </c>
      <c r="C28" s="752"/>
      <c r="D28" s="818" t="s">
        <v>271</v>
      </c>
      <c r="E28" s="1562">
        <f>(J25+M25+P25+S25+V25+Y25+AB25+AE25+AH25+AK25+AN25+J89+M89+P89+S89+V89+Y89+AB89+AE89+AH89+AK89+AN89+AQ89+AQ25)/(I25+L25+O25+R25+U25+X25+AA25+AD25+AG25+AJ25+AM25+AP25+I89+L89+O89+R89+U89+X89+AA89+AD89+AG89+AJ89+AM89+AP89)</f>
        <v>0.34393339958168406</v>
      </c>
      <c r="F28" s="1562"/>
      <c r="G28" s="755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  <c r="AL28" s="756"/>
      <c r="AM28" s="756"/>
      <c r="AN28" s="756"/>
      <c r="AO28" s="756"/>
      <c r="AP28" s="756"/>
      <c r="AQ28" s="755"/>
    </row>
    <row r="29" spans="1:55" s="710" customFormat="1" ht="16.5" customHeight="1" thickBot="1">
      <c r="A29" s="715"/>
      <c r="B29" s="927"/>
      <c r="C29" s="927"/>
      <c r="D29" s="926"/>
      <c r="E29" s="760"/>
      <c r="F29" s="926"/>
      <c r="G29" s="926"/>
      <c r="H29" s="925"/>
      <c r="I29" s="924"/>
      <c r="J29" s="924"/>
      <c r="K29" s="961"/>
      <c r="L29" s="924"/>
      <c r="M29" s="924"/>
      <c r="N29" s="925"/>
      <c r="O29" s="924"/>
      <c r="P29" s="924"/>
      <c r="Q29" s="925"/>
      <c r="R29" s="924"/>
      <c r="S29" s="924"/>
      <c r="T29" s="925"/>
      <c r="U29" s="924"/>
      <c r="V29" s="924"/>
      <c r="W29" s="925"/>
      <c r="X29" s="924"/>
      <c r="Y29" s="924"/>
      <c r="Z29" s="925"/>
      <c r="AA29" s="924"/>
      <c r="AB29" s="924"/>
      <c r="AC29" s="925"/>
      <c r="AD29" s="924"/>
      <c r="AE29" s="924"/>
      <c r="AF29" s="925"/>
      <c r="AG29" s="924"/>
      <c r="AH29" s="924"/>
      <c r="AI29" s="925"/>
      <c r="AJ29" s="924"/>
      <c r="AK29" s="924"/>
      <c r="AL29" s="925"/>
      <c r="AM29" s="924"/>
      <c r="AN29" s="924"/>
      <c r="AO29" s="925"/>
      <c r="AP29" s="924"/>
      <c r="AQ29" s="924"/>
    </row>
    <row r="30" spans="1:55" s="710" customFormat="1" ht="16.5" customHeight="1">
      <c r="A30" s="1563" t="s">
        <v>28</v>
      </c>
      <c r="B30" s="1564"/>
      <c r="C30" s="1564"/>
      <c r="D30" s="1555" t="s">
        <v>29</v>
      </c>
      <c r="E30" s="1556"/>
      <c r="F30" s="1556" t="s">
        <v>30</v>
      </c>
      <c r="G30" s="1557"/>
      <c r="H30" s="1565" t="s">
        <v>170</v>
      </c>
      <c r="I30" s="1566"/>
      <c r="J30" s="1567"/>
      <c r="K30" s="1565" t="s">
        <v>171</v>
      </c>
      <c r="L30" s="1566"/>
      <c r="M30" s="1567"/>
      <c r="N30" s="1565" t="s">
        <v>172</v>
      </c>
      <c r="O30" s="1566"/>
      <c r="P30" s="1567"/>
      <c r="Q30" s="1565" t="s">
        <v>173</v>
      </c>
      <c r="R30" s="1566"/>
      <c r="S30" s="1567"/>
      <c r="T30" s="1565" t="s">
        <v>174</v>
      </c>
      <c r="U30" s="1566"/>
      <c r="V30" s="1567"/>
      <c r="W30" s="1565" t="s">
        <v>175</v>
      </c>
      <c r="X30" s="1566"/>
      <c r="Y30" s="1567"/>
      <c r="Z30" s="1565" t="s">
        <v>176</v>
      </c>
      <c r="AA30" s="1566"/>
      <c r="AB30" s="1567"/>
      <c r="AC30" s="1565" t="s">
        <v>177</v>
      </c>
      <c r="AD30" s="1566"/>
      <c r="AE30" s="1567"/>
      <c r="AF30" s="1565" t="s">
        <v>178</v>
      </c>
      <c r="AG30" s="1566"/>
      <c r="AH30" s="1567"/>
      <c r="AI30" s="1565" t="s">
        <v>179</v>
      </c>
      <c r="AJ30" s="1566"/>
      <c r="AK30" s="1567"/>
      <c r="AL30" s="1565" t="s">
        <v>180</v>
      </c>
      <c r="AM30" s="1566"/>
      <c r="AN30" s="1567"/>
      <c r="AO30" s="1565" t="s">
        <v>181</v>
      </c>
      <c r="AP30" s="1566"/>
      <c r="AQ30" s="1567"/>
    </row>
    <row r="31" spans="1:55" s="710" customFormat="1" ht="16.5" customHeight="1" thickBot="1">
      <c r="A31" s="1580" t="s">
        <v>262</v>
      </c>
      <c r="B31" s="1581"/>
      <c r="C31" s="1581"/>
      <c r="D31" s="762" t="s">
        <v>32</v>
      </c>
      <c r="E31" s="763" t="s">
        <v>33</v>
      </c>
      <c r="F31" s="764" t="s">
        <v>32</v>
      </c>
      <c r="G31" s="765" t="s">
        <v>33</v>
      </c>
      <c r="H31" s="1577"/>
      <c r="I31" s="1578"/>
      <c r="J31" s="1579"/>
      <c r="K31" s="1577"/>
      <c r="L31" s="1578"/>
      <c r="M31" s="1579"/>
      <c r="N31" s="1577"/>
      <c r="O31" s="1578"/>
      <c r="P31" s="1579"/>
      <c r="Q31" s="1577"/>
      <c r="R31" s="1578"/>
      <c r="S31" s="1579"/>
      <c r="T31" s="1577"/>
      <c r="U31" s="1578"/>
      <c r="V31" s="1579"/>
      <c r="W31" s="1577"/>
      <c r="X31" s="1578"/>
      <c r="Y31" s="1579"/>
      <c r="Z31" s="1577"/>
      <c r="AA31" s="1578"/>
      <c r="AB31" s="1579"/>
      <c r="AC31" s="1577"/>
      <c r="AD31" s="1578"/>
      <c r="AE31" s="1579"/>
      <c r="AF31" s="1577"/>
      <c r="AG31" s="1578"/>
      <c r="AH31" s="1579"/>
      <c r="AI31" s="1577"/>
      <c r="AJ31" s="1578"/>
      <c r="AK31" s="1579"/>
      <c r="AL31" s="1577"/>
      <c r="AM31" s="1578"/>
      <c r="AN31" s="1579"/>
      <c r="AO31" s="1577"/>
      <c r="AP31" s="1578"/>
      <c r="AQ31" s="1579"/>
    </row>
    <row r="32" spans="1:55" s="710" customFormat="1" ht="16.5" customHeight="1">
      <c r="A32" s="816" t="s">
        <v>239</v>
      </c>
      <c r="B32" s="767" t="s">
        <v>261</v>
      </c>
      <c r="C32" s="768"/>
      <c r="D32" s="769"/>
      <c r="E32" s="770"/>
      <c r="F32" s="771"/>
      <c r="G32" s="772"/>
      <c r="H32" s="943">
        <f>SQRT(I32^2+J32^2)*1000/(H12)</f>
        <v>170.60000866135655</v>
      </c>
      <c r="I32" s="942">
        <v>0.96287999999999996</v>
      </c>
      <c r="J32" s="941">
        <v>0.43775999999999998</v>
      </c>
      <c r="K32" s="943">
        <f>SQRT(L32^2+M32^2)*1000/(K12)</f>
        <v>162.96214938297561</v>
      </c>
      <c r="L32" s="942">
        <v>0.93311999999999995</v>
      </c>
      <c r="M32" s="941">
        <v>0.42815999999999999</v>
      </c>
      <c r="N32" s="943">
        <f>SQRT(O32^2+P32^2)*1000/(N12)</f>
        <v>165.7440586281196</v>
      </c>
      <c r="O32" s="942">
        <v>0.95279999999999998</v>
      </c>
      <c r="P32" s="941">
        <v>0.42719999999999997</v>
      </c>
      <c r="Q32" s="943">
        <f>SQRT(R32^2+S32^2)*1000/(Q12)</f>
        <v>181.05494436722407</v>
      </c>
      <c r="R32" s="942">
        <v>1.0584</v>
      </c>
      <c r="S32" s="941">
        <v>0.42527999999999999</v>
      </c>
      <c r="T32" s="943">
        <f>SQRT(U32^2+V32^2)*1000/(T12)</f>
        <v>217.78251649247682</v>
      </c>
      <c r="U32" s="942">
        <v>1.3003200000000001</v>
      </c>
      <c r="V32" s="941">
        <v>0.43775999999999998</v>
      </c>
      <c r="W32" s="943">
        <f>SQRT(X32^2+Y32^2)*1000/(W12)</f>
        <v>241.55176043763697</v>
      </c>
      <c r="X32" s="942">
        <v>1.452</v>
      </c>
      <c r="Y32" s="941">
        <v>0.45551999999999998</v>
      </c>
      <c r="Z32" s="943">
        <f>SQRT(AA32^2+AB32^2)*1000/(Z12)</f>
        <v>245.63790004729771</v>
      </c>
      <c r="AA32" s="942">
        <v>1.4548800000000002</v>
      </c>
      <c r="AB32" s="941">
        <v>0.45024000000000003</v>
      </c>
      <c r="AC32" s="943">
        <f>SQRT(AD32^2+AE32^2)*1000/(AC12)</f>
        <v>251.67989182700316</v>
      </c>
      <c r="AD32" s="942">
        <v>1.5076799999999999</v>
      </c>
      <c r="AE32" s="941">
        <v>0.40223999999999999</v>
      </c>
      <c r="AF32" s="943">
        <f>SQRT(AG32^2+AH32^2)*1000/(AF12)</f>
        <v>244.72140502416852</v>
      </c>
      <c r="AG32" s="942">
        <v>1.47072</v>
      </c>
      <c r="AH32" s="941">
        <v>0.37296000000000001</v>
      </c>
      <c r="AI32" s="943">
        <f>SQRT(AJ32^2+AK32^2)*1000/(AI12)</f>
        <v>241.35120984415261</v>
      </c>
      <c r="AJ32" s="942">
        <v>1.4481599999999999</v>
      </c>
      <c r="AK32" s="941">
        <v>0.37679999999999997</v>
      </c>
      <c r="AL32" s="943">
        <f>SQRT(AM32^2+AN32^2)*1000/(AL12)</f>
        <v>250.99695128138393</v>
      </c>
      <c r="AM32" s="942">
        <v>1.5072000000000001</v>
      </c>
      <c r="AN32" s="941">
        <v>0.38736000000000004</v>
      </c>
      <c r="AO32" s="943">
        <f>SQRT(AP32^2+AQ32^2)*1000/(AO12)</f>
        <v>246.92231759425599</v>
      </c>
      <c r="AP32" s="942">
        <v>1.48272</v>
      </c>
      <c r="AQ32" s="941">
        <v>0.38112000000000001</v>
      </c>
      <c r="AR32" s="720"/>
      <c r="AS32" s="720"/>
    </row>
    <row r="33" spans="1:45" s="710" customFormat="1" ht="16.5" customHeight="1">
      <c r="A33" s="776" t="s">
        <v>237</v>
      </c>
      <c r="B33" s="777" t="s">
        <v>270</v>
      </c>
      <c r="C33" s="778"/>
      <c r="D33" s="779"/>
      <c r="E33" s="780"/>
      <c r="F33" s="781"/>
      <c r="G33" s="782"/>
      <c r="H33" s="943">
        <f>SQRT(I33^2+J33^2)*1000/(1.73*H12)</f>
        <v>0</v>
      </c>
      <c r="I33" s="942">
        <v>0</v>
      </c>
      <c r="J33" s="941">
        <v>0</v>
      </c>
      <c r="K33" s="943">
        <f>SQRT(L33^2+M33^2)*1000/(1.73*K12)</f>
        <v>0</v>
      </c>
      <c r="L33" s="942">
        <v>0</v>
      </c>
      <c r="M33" s="941">
        <v>0</v>
      </c>
      <c r="N33" s="943">
        <f>SQRT(O33^2+P33^2)*1000/(1.73*N12)</f>
        <v>0</v>
      </c>
      <c r="O33" s="942">
        <v>0</v>
      </c>
      <c r="P33" s="941">
        <v>0</v>
      </c>
      <c r="Q33" s="943">
        <f>SQRT(R33^2+S33^2)*1000/(1.73*Q12)</f>
        <v>0</v>
      </c>
      <c r="R33" s="942">
        <v>0</v>
      </c>
      <c r="S33" s="941">
        <v>0</v>
      </c>
      <c r="T33" s="943">
        <f>SQRT(U33^2+V33^2)*1000/(1.73*T12)</f>
        <v>0</v>
      </c>
      <c r="U33" s="942">
        <v>0</v>
      </c>
      <c r="V33" s="941">
        <v>0</v>
      </c>
      <c r="W33" s="943">
        <f>SQRT(X33^2+Y33^2)*1000/(1.73*W12)</f>
        <v>0</v>
      </c>
      <c r="X33" s="942">
        <v>0</v>
      </c>
      <c r="Y33" s="941">
        <v>0</v>
      </c>
      <c r="Z33" s="943">
        <f>SQRT(AA33^2+AB33^2)*1000/(1.73*Z12)</f>
        <v>0</v>
      </c>
      <c r="AA33" s="942">
        <v>0</v>
      </c>
      <c r="AB33" s="941">
        <v>0</v>
      </c>
      <c r="AC33" s="943">
        <f>SQRT(AD33^2+AE33^2)*1000/(1.73*AC12)</f>
        <v>0</v>
      </c>
      <c r="AD33" s="942">
        <v>0</v>
      </c>
      <c r="AE33" s="941">
        <v>0</v>
      </c>
      <c r="AF33" s="943">
        <f>SQRT(AG33^2+AH33^2)*1000/(1.73*AF12)</f>
        <v>0</v>
      </c>
      <c r="AG33" s="942">
        <v>0</v>
      </c>
      <c r="AH33" s="941">
        <v>0</v>
      </c>
      <c r="AI33" s="943">
        <f>SQRT(AJ33^2+AK33^2)*1000/(1.73*AI12)</f>
        <v>0</v>
      </c>
      <c r="AJ33" s="942">
        <v>0</v>
      </c>
      <c r="AK33" s="941">
        <v>0</v>
      </c>
      <c r="AL33" s="943">
        <f>SQRT(AM33^2+AN33^2)*1000/(1.73*AL12)</f>
        <v>0</v>
      </c>
      <c r="AM33" s="942">
        <v>0</v>
      </c>
      <c r="AN33" s="941">
        <v>0</v>
      </c>
      <c r="AO33" s="943">
        <f>SQRT(AP33^2+AQ33^2)*1000/(1.73*AO12)</f>
        <v>0</v>
      </c>
      <c r="AP33" s="942">
        <v>0</v>
      </c>
      <c r="AQ33" s="941">
        <v>0</v>
      </c>
      <c r="AR33" s="720"/>
      <c r="AS33" s="720"/>
    </row>
    <row r="34" spans="1:45" s="710" customFormat="1" ht="16.5" customHeight="1">
      <c r="A34" s="776" t="s">
        <v>235</v>
      </c>
      <c r="B34" s="777" t="s">
        <v>259</v>
      </c>
      <c r="C34" s="778"/>
      <c r="D34" s="779"/>
      <c r="E34" s="780"/>
      <c r="F34" s="781"/>
      <c r="G34" s="782"/>
      <c r="H34" s="943">
        <f>SQRT(I34^2+J34^2)*1000/(1.73*H12)</f>
        <v>0</v>
      </c>
      <c r="I34" s="942">
        <v>0</v>
      </c>
      <c r="J34" s="941">
        <v>0</v>
      </c>
      <c r="K34" s="943">
        <f>SQRT(L34^2+M34^2)*1000/(1.73*K12)</f>
        <v>0</v>
      </c>
      <c r="L34" s="942">
        <v>0</v>
      </c>
      <c r="M34" s="941">
        <v>0</v>
      </c>
      <c r="N34" s="943">
        <f>SQRT(O34^2+P34^2)*1000/(1.73*N12)</f>
        <v>0</v>
      </c>
      <c r="O34" s="942">
        <v>0</v>
      </c>
      <c r="P34" s="941">
        <v>0</v>
      </c>
      <c r="Q34" s="943">
        <f>SQRT(R34^2+S34^2)*1000/(1.73*Q12)</f>
        <v>0</v>
      </c>
      <c r="R34" s="942">
        <v>0</v>
      </c>
      <c r="S34" s="941">
        <v>0</v>
      </c>
      <c r="T34" s="943">
        <f>SQRT(U34^2+V34^2)*1000/(1.73*T12)</f>
        <v>0</v>
      </c>
      <c r="U34" s="942">
        <v>0</v>
      </c>
      <c r="V34" s="941">
        <v>0</v>
      </c>
      <c r="W34" s="943">
        <f>SQRT(X34^2+Y34^2)*1000/(1.73*W12)</f>
        <v>0</v>
      </c>
      <c r="X34" s="942">
        <v>0</v>
      </c>
      <c r="Y34" s="941">
        <v>0</v>
      </c>
      <c r="Z34" s="943">
        <f>SQRT(AA34^2+AB34^2)*1000/(1.73*Z12)</f>
        <v>0</v>
      </c>
      <c r="AA34" s="942">
        <v>0</v>
      </c>
      <c r="AB34" s="941">
        <v>0</v>
      </c>
      <c r="AC34" s="943">
        <f>SQRT(AD34^2+AE34^2)*1000/(1.73*AC12)</f>
        <v>0</v>
      </c>
      <c r="AD34" s="942">
        <v>0</v>
      </c>
      <c r="AE34" s="941">
        <v>0</v>
      </c>
      <c r="AF34" s="943">
        <f>SQRT(AG34^2+AH34^2)*1000/(1.73*AF12)</f>
        <v>0</v>
      </c>
      <c r="AG34" s="942">
        <v>0</v>
      </c>
      <c r="AH34" s="941">
        <v>0</v>
      </c>
      <c r="AI34" s="943">
        <f>SQRT(AJ34^2+AK34^2)*1000/(1.73*AI12)</f>
        <v>0</v>
      </c>
      <c r="AJ34" s="942">
        <v>0</v>
      </c>
      <c r="AK34" s="941">
        <v>0</v>
      </c>
      <c r="AL34" s="943">
        <f>SQRT(AM34^2+AN34^2)*1000/(1.73*AL12)</f>
        <v>0</v>
      </c>
      <c r="AM34" s="942">
        <v>0</v>
      </c>
      <c r="AN34" s="941">
        <v>0</v>
      </c>
      <c r="AO34" s="943">
        <f>SQRT(AP34^2+AQ34^2)*1000/(1.73*AO12)</f>
        <v>0</v>
      </c>
      <c r="AP34" s="942">
        <v>0</v>
      </c>
      <c r="AQ34" s="941">
        <v>0</v>
      </c>
      <c r="AR34" s="720"/>
      <c r="AS34" s="720"/>
    </row>
    <row r="35" spans="1:45" s="710" customFormat="1" ht="16.5" customHeight="1">
      <c r="A35" s="776" t="s">
        <v>258</v>
      </c>
      <c r="B35" s="777" t="s">
        <v>257</v>
      </c>
      <c r="C35" s="778"/>
      <c r="D35" s="779"/>
      <c r="E35" s="780"/>
      <c r="F35" s="781"/>
      <c r="G35" s="782"/>
      <c r="H35" s="943">
        <f>SQRT(I35^2+J35^2)*1000/(1.73*H13)</f>
        <v>10.097423961875206</v>
      </c>
      <c r="I35" s="942">
        <v>0.10008</v>
      </c>
      <c r="J35" s="941">
        <v>4.1399999999999999E-2</v>
      </c>
      <c r="K35" s="943">
        <f>SQRT(L35^2+M35^2)*1000/(1.73*K13)</f>
        <v>9.759284873568344</v>
      </c>
      <c r="L35" s="942">
        <v>9.8280000000000006E-2</v>
      </c>
      <c r="M35" s="941">
        <v>4.0680000000000001E-2</v>
      </c>
      <c r="N35" s="943">
        <f>SQRT(O35^2+P35^2)*1000/(1.73*N13)</f>
        <v>9.6678008781418256</v>
      </c>
      <c r="O35" s="942">
        <v>9.7200000000000009E-2</v>
      </c>
      <c r="P35" s="941">
        <v>4.0680000000000001E-2</v>
      </c>
      <c r="Q35" s="943">
        <f>SQRT(R35^2+S35^2)*1000/(1.73*Q13)</f>
        <v>10.314474513165059</v>
      </c>
      <c r="R35" s="942">
        <v>0.10547999999999999</v>
      </c>
      <c r="S35" s="941">
        <v>3.8879999999999998E-2</v>
      </c>
      <c r="T35" s="943">
        <f>SQRT(U35^2+V35^2)*1000/(1.73*T13)</f>
        <v>13.044434190350398</v>
      </c>
      <c r="U35" s="942">
        <v>0.13644000000000001</v>
      </c>
      <c r="V35" s="941">
        <v>3.9960000000000002E-2</v>
      </c>
      <c r="W35" s="943">
        <f>SQRT(X35^2+Y35^2)*1000/(1.73*W13)</f>
        <v>15.815151696547291</v>
      </c>
      <c r="X35" s="942">
        <v>0.16667999999999999</v>
      </c>
      <c r="Y35" s="941">
        <v>4.3920000000000001E-2</v>
      </c>
      <c r="Z35" s="943">
        <f>SQRT(AA35^2+AB35^2)*1000/(1.73*Z13)</f>
        <v>17.035385561030605</v>
      </c>
      <c r="AA35" s="942">
        <v>0.17604000000000003</v>
      </c>
      <c r="AB35" s="941">
        <v>4.8960000000000004E-2</v>
      </c>
      <c r="AC35" s="943">
        <f>SQRT(AD35^2+AE35^2)*1000/(1.73*AC13)</f>
        <v>18.563025773073182</v>
      </c>
      <c r="AD35" s="942">
        <v>0.19224000000000002</v>
      </c>
      <c r="AE35" s="941">
        <v>5.1840000000000004E-2</v>
      </c>
      <c r="AF35" s="943">
        <f>SQRT(AG35^2+AH35^2)*1000/(1.73*AF13)</f>
        <v>17.884706641987361</v>
      </c>
      <c r="AG35" s="942">
        <v>0.18575999999999998</v>
      </c>
      <c r="AH35" s="941">
        <v>4.7880000000000006E-2</v>
      </c>
      <c r="AI35" s="943">
        <f>SQRT(AJ35^2+AK35^2)*1000/(1.73*AI13)</f>
        <v>16.958770706814253</v>
      </c>
      <c r="AJ35" s="942">
        <v>0.17568</v>
      </c>
      <c r="AK35" s="941">
        <v>4.7159999999999994E-2</v>
      </c>
      <c r="AL35" s="943">
        <f>SQRT(AM35^2+AN35^2)*1000/(1.73*AL13)</f>
        <v>16.403427517252563</v>
      </c>
      <c r="AM35" s="942">
        <v>0.17028000000000001</v>
      </c>
      <c r="AN35" s="941">
        <v>4.428E-2</v>
      </c>
      <c r="AO35" s="943">
        <f>SQRT(AP35^2+AQ35^2)*1000/(1.73*AO13)</f>
        <v>16.210936911279155</v>
      </c>
      <c r="AP35" s="942">
        <v>0.16775999999999999</v>
      </c>
      <c r="AQ35" s="941">
        <v>4.5719999999999997E-2</v>
      </c>
      <c r="AR35" s="720"/>
      <c r="AS35" s="720"/>
    </row>
    <row r="36" spans="1:45" s="710" customFormat="1" ht="16.5" customHeight="1">
      <c r="A36" s="776" t="s">
        <v>256</v>
      </c>
      <c r="B36" s="777" t="s">
        <v>255</v>
      </c>
      <c r="C36" s="778"/>
      <c r="D36" s="779"/>
      <c r="E36" s="780"/>
      <c r="F36" s="781"/>
      <c r="G36" s="782"/>
      <c r="H36" s="943">
        <f>SQRT(I36^2+J36^2)*1000/(1.73*H13)</f>
        <v>77.010458249210473</v>
      </c>
      <c r="I36" s="942">
        <v>0.75024000000000002</v>
      </c>
      <c r="J36" s="941">
        <v>0.34560000000000002</v>
      </c>
      <c r="K36" s="943">
        <f>SQRT(L36^2+M36^2)*1000/(1.73*K13)</f>
        <v>68.99221577894798</v>
      </c>
      <c r="L36" s="942">
        <v>0.72863999999999995</v>
      </c>
      <c r="M36" s="941">
        <v>0.18575999999999998</v>
      </c>
      <c r="N36" s="943">
        <f>SQRT(O36^2+P36^2)*1000/(1.73*N13)</f>
        <v>72.503110244155067</v>
      </c>
      <c r="O36" s="942">
        <v>0.74160000000000004</v>
      </c>
      <c r="P36" s="941">
        <v>0.27288000000000001</v>
      </c>
      <c r="Q36" s="943">
        <f>SQRT(R36^2+S36^2)*1000/(1.73*Q13)</f>
        <v>81.514506930703547</v>
      </c>
      <c r="R36" s="942">
        <v>0.81935999999999998</v>
      </c>
      <c r="S36" s="941">
        <v>0.34344000000000008</v>
      </c>
      <c r="T36" s="943">
        <f>SQRT(U36^2+V36^2)*1000/(1.73*T13)</f>
        <v>94.923097991827348</v>
      </c>
      <c r="U36" s="942">
        <v>0.97487999999999997</v>
      </c>
      <c r="V36" s="941">
        <v>0.34632000000000007</v>
      </c>
      <c r="W36" s="943">
        <f>SQRT(X36^2+Y36^2)*1000/(1.73*W13)</f>
        <v>108.76565477277975</v>
      </c>
      <c r="X36" s="942">
        <v>1.1332800000000001</v>
      </c>
      <c r="Y36" s="941">
        <v>0.34776000000000001</v>
      </c>
      <c r="Z36" s="943">
        <f>SQRT(AA36^2+AB36^2)*1000/(1.73*Z13)</f>
        <v>116.49764358898921</v>
      </c>
      <c r="AA36" s="942">
        <v>1.1959200000000001</v>
      </c>
      <c r="AB36" s="941">
        <v>0.36215999999999998</v>
      </c>
      <c r="AC36" s="943">
        <f>SQRT(AD36^2+AE36^2)*1000/(1.73*AC13)</f>
        <v>119.61080095671595</v>
      </c>
      <c r="AD36" s="942">
        <v>1.23552</v>
      </c>
      <c r="AE36" s="941">
        <v>0.34560000000000002</v>
      </c>
      <c r="AF36" s="943">
        <f>SQRT(AG36^2+AH36^2)*1000/(1.73*AF13)</f>
        <v>122.82593749355664</v>
      </c>
      <c r="AG36" s="942">
        <v>1.2751199999999998</v>
      </c>
      <c r="AH36" s="941">
        <v>0.33119999999999999</v>
      </c>
      <c r="AI36" s="943">
        <f>SQRT(AJ36^2+AK36^2)*1000/(1.73*AI13)</f>
        <v>116.641130690232</v>
      </c>
      <c r="AJ36" s="942">
        <v>1.2074400000000001</v>
      </c>
      <c r="AK36" s="941">
        <v>0.3276</v>
      </c>
      <c r="AL36" s="943">
        <f>SQRT(AM36^2+AN36^2)*1000/(1.73*AL13)</f>
        <v>120.41057898216341</v>
      </c>
      <c r="AM36" s="942">
        <v>1.24776</v>
      </c>
      <c r="AN36" s="941">
        <v>0.33335999999999999</v>
      </c>
      <c r="AO36" s="943">
        <f>SQRT(AP36^2+AQ36^2)*1000/(1.73*AO13)</f>
        <v>115.66966449144716</v>
      </c>
      <c r="AP36" s="942">
        <v>1.1966399999999999</v>
      </c>
      <c r="AQ36" s="941">
        <v>0.3276</v>
      </c>
      <c r="AR36" s="720"/>
      <c r="AS36" s="720"/>
    </row>
    <row r="37" spans="1:45" s="710" customFormat="1" ht="16.5" customHeight="1">
      <c r="A37" s="776" t="s">
        <v>254</v>
      </c>
      <c r="B37" s="777" t="s">
        <v>253</v>
      </c>
      <c r="C37" s="778"/>
      <c r="D37" s="779"/>
      <c r="E37" s="780"/>
      <c r="F37" s="781"/>
      <c r="G37" s="782"/>
      <c r="H37" s="943">
        <f>SQRT(I37^2+J37^2)*1000/(1.73*H13)</f>
        <v>90.239385772262679</v>
      </c>
      <c r="I37" s="942">
        <v>0.88919999999999999</v>
      </c>
      <c r="J37" s="941">
        <v>0.38232000000000005</v>
      </c>
      <c r="K37" s="943">
        <f>SQRT(L37^2+M37^2)*1000/(1.73*K13)</f>
        <v>89.987255028839257</v>
      </c>
      <c r="L37" s="942">
        <v>0.90288000000000002</v>
      </c>
      <c r="M37" s="941">
        <v>0.38304000000000005</v>
      </c>
      <c r="N37" s="943">
        <f>SQRT(O37^2+P37^2)*1000/(1.73*N13)</f>
        <v>92.85346191161419</v>
      </c>
      <c r="O37" s="942">
        <v>0.93672</v>
      </c>
      <c r="P37" s="941">
        <v>0.38304000000000005</v>
      </c>
      <c r="Q37" s="943">
        <f>SQRT(R37^2+S37^2)*1000/(1.73*Q13)</f>
        <v>98.405995514823886</v>
      </c>
      <c r="R37" s="942">
        <v>1.00152</v>
      </c>
      <c r="S37" s="941">
        <v>0.38375999999999999</v>
      </c>
      <c r="T37" s="943">
        <f>SQRT(U37^2+V37^2)*1000/(1.73*T13)</f>
        <v>112.53650556318671</v>
      </c>
      <c r="U37" s="942">
        <v>1.1642399999999999</v>
      </c>
      <c r="V37" s="941">
        <v>0.38592000000000004</v>
      </c>
      <c r="W37" s="943">
        <f>SQRT(X37^2+Y37^2)*1000/(1.73*W13)</f>
        <v>129.18019237339334</v>
      </c>
      <c r="X37" s="942">
        <v>1.3535999999999999</v>
      </c>
      <c r="Y37" s="941">
        <v>0.38736000000000004</v>
      </c>
      <c r="Z37" s="943">
        <f>SQRT(AA37^2+AB37^2)*1000/(1.73*Z13)</f>
        <v>139.04649444554661</v>
      </c>
      <c r="AA37" s="942">
        <v>1.4328000000000001</v>
      </c>
      <c r="AB37" s="941">
        <v>0.41399999999999998</v>
      </c>
      <c r="AC37" s="943">
        <f>SQRT(AD37^2+AE37^2)*1000/(1.73*AC13)</f>
        <v>139.06980881925051</v>
      </c>
      <c r="AD37" s="942">
        <v>1.4457599999999999</v>
      </c>
      <c r="AE37" s="941">
        <v>0.36719999999999997</v>
      </c>
      <c r="AF37" s="943">
        <f>SQRT(AG37^2+AH37^2)*1000/(1.73*AF13)</f>
        <v>132.75725553448825</v>
      </c>
      <c r="AG37" s="942">
        <v>1.38744</v>
      </c>
      <c r="AH37" s="941">
        <v>0.32039999999999996</v>
      </c>
      <c r="AI37" s="943">
        <f>SQRT(AJ37^2+AK37^2)*1000/(1.73*AI13)</f>
        <v>133.36725945214539</v>
      </c>
      <c r="AJ37" s="942">
        <v>1.3924799999999999</v>
      </c>
      <c r="AK37" s="941">
        <v>0.3276</v>
      </c>
      <c r="AL37" s="943">
        <f>SQRT(AM37^2+AN37^2)*1000/(1.73*AL13)</f>
        <v>136.4961272764705</v>
      </c>
      <c r="AM37" s="942">
        <v>1.4256</v>
      </c>
      <c r="AN37" s="941">
        <v>0.33335999999999999</v>
      </c>
      <c r="AO37" s="943">
        <f>SQRT(AP37^2+AQ37^2)*1000/(1.73*AO13)</f>
        <v>130.13903594177953</v>
      </c>
      <c r="AP37" s="942">
        <v>1.35792</v>
      </c>
      <c r="AQ37" s="941">
        <v>0.32327999999999996</v>
      </c>
      <c r="AR37" s="720"/>
      <c r="AS37" s="720"/>
    </row>
    <row r="38" spans="1:45" s="710" customFormat="1" ht="16.5" customHeight="1">
      <c r="A38" s="776" t="s">
        <v>227</v>
      </c>
      <c r="B38" s="777" t="s">
        <v>269</v>
      </c>
      <c r="C38" s="778"/>
      <c r="D38" s="779"/>
      <c r="E38" s="780"/>
      <c r="F38" s="781"/>
      <c r="G38" s="782"/>
      <c r="H38" s="943">
        <f>SQRT(I38^2+J38^2)*1000/(1.73*H20)</f>
        <v>28.669733428891554</v>
      </c>
      <c r="I38" s="942">
        <v>0.27600000000000002</v>
      </c>
      <c r="J38" s="941">
        <v>0.13560000000000003</v>
      </c>
      <c r="K38" s="943">
        <f>SQRT(L38^2+M38^2)*1000/(1.73*K20)</f>
        <v>28.460847556555667</v>
      </c>
      <c r="L38" s="942">
        <v>0.27839999999999998</v>
      </c>
      <c r="M38" s="941">
        <v>0.1368</v>
      </c>
      <c r="N38" s="943">
        <f>SQRT(O38^2+P38^2)*1000/(1.73*N20)</f>
        <v>28.115880809970445</v>
      </c>
      <c r="O38" s="942">
        <v>0.27479999999999999</v>
      </c>
      <c r="P38" s="941">
        <v>0.13560000000000003</v>
      </c>
      <c r="Q38" s="943">
        <f>SQRT(R38^2+S38^2)*1000/(1.73*Q20)</f>
        <v>28.362072649655573</v>
      </c>
      <c r="R38" s="942">
        <v>0.27720000000000006</v>
      </c>
      <c r="S38" s="941">
        <v>0.1368</v>
      </c>
      <c r="T38" s="943">
        <f>SQRT(U38^2+V38^2)*1000/(1.73*T20)</f>
        <v>29.013872865325059</v>
      </c>
      <c r="U38" s="942">
        <v>0.2868</v>
      </c>
      <c r="V38" s="941">
        <v>0.13319999999999999</v>
      </c>
      <c r="W38" s="943">
        <f>SQRT(X38^2+Y38^2)*1000/(1.73*W20)</f>
        <v>29.132914688320156</v>
      </c>
      <c r="X38" s="942">
        <v>0.29039999999999999</v>
      </c>
      <c r="Y38" s="941">
        <v>0.12840000000000001</v>
      </c>
      <c r="Z38" s="943">
        <f>SQRT(AA38^2+AB38^2)*1000/(1.73*Z20)</f>
        <v>31.240126981322174</v>
      </c>
      <c r="AA38" s="942">
        <v>0.30480000000000002</v>
      </c>
      <c r="AB38" s="941">
        <v>0.13919999999999999</v>
      </c>
      <c r="AC38" s="943">
        <f>SQRT(AD38^2+AE38^2)*1000/(1.73*AC20)</f>
        <v>37.745247975768798</v>
      </c>
      <c r="AD38" s="942">
        <v>0.35039999999999999</v>
      </c>
      <c r="AE38" s="941">
        <v>0.20280000000000001</v>
      </c>
      <c r="AF38" s="943">
        <f>SQRT(AG38^2+AH38^2)*1000/(1.73*AF20)</f>
        <v>37.491210611005521</v>
      </c>
      <c r="AG38" s="942">
        <v>0.34439999999999998</v>
      </c>
      <c r="AH38" s="941">
        <v>0.20760000000000003</v>
      </c>
      <c r="AI38" s="943">
        <f>SQRT(AJ38^2+AK38^2)*1000/(1.73*AI20)</f>
        <v>33.12939734988278</v>
      </c>
      <c r="AJ38" s="942">
        <v>0.31439999999999996</v>
      </c>
      <c r="AK38" s="941">
        <v>0.1656</v>
      </c>
      <c r="AL38" s="943">
        <f>SQRT(AM38^2+AN38^2)*1000/(1.73*AL20)</f>
        <v>28.786498931326399</v>
      </c>
      <c r="AM38" s="942">
        <v>0.28079999999999999</v>
      </c>
      <c r="AN38" s="941">
        <v>0.12840000000000001</v>
      </c>
      <c r="AO38" s="943">
        <f>SQRT(AP38^2+AQ38^2)*1000/(1.73*AO20)</f>
        <v>30.470600504201098</v>
      </c>
      <c r="AP38" s="942">
        <v>0.29160000000000003</v>
      </c>
      <c r="AQ38" s="941">
        <v>0.14759999999999998</v>
      </c>
      <c r="AR38" s="720"/>
      <c r="AS38" s="720"/>
    </row>
    <row r="39" spans="1:45" s="710" customFormat="1" ht="16.5" customHeight="1">
      <c r="A39" s="776" t="s">
        <v>225</v>
      </c>
      <c r="B39" s="777" t="s">
        <v>251</v>
      </c>
      <c r="C39" s="778"/>
      <c r="D39" s="779"/>
      <c r="E39" s="780"/>
      <c r="F39" s="781"/>
      <c r="G39" s="782"/>
      <c r="H39" s="943">
        <f>SQRT(I39^2+J39^2)*1000/(1.73*H20)</f>
        <v>56.014977087775762</v>
      </c>
      <c r="I39" s="942">
        <v>0.55079999999999996</v>
      </c>
      <c r="J39" s="941">
        <v>0.24</v>
      </c>
      <c r="K39" s="943">
        <f>SQRT(L39^2+M39^2)*1000/(1.73*K20)</f>
        <v>53.839689237989923</v>
      </c>
      <c r="L39" s="942">
        <v>0.53760000000000008</v>
      </c>
      <c r="M39" s="941">
        <v>0.23519999999999999</v>
      </c>
      <c r="N39" s="943">
        <f>SQRT(O39^2+P39^2)*1000/(1.73*N20)</f>
        <v>56.965123718972094</v>
      </c>
      <c r="O39" s="942">
        <v>0.57359999999999989</v>
      </c>
      <c r="P39" s="941">
        <v>0.23760000000000003</v>
      </c>
      <c r="Q39" s="943">
        <f>SQRT(R39^2+S39^2)*1000/(1.73*Q20)</f>
        <v>59.129508379383388</v>
      </c>
      <c r="R39" s="942">
        <v>0.6</v>
      </c>
      <c r="S39" s="941">
        <v>0.23519999999999999</v>
      </c>
      <c r="T39" s="943">
        <f>SQRT(U39^2+V39^2)*1000/(1.73*T20)</f>
        <v>71.697945598697231</v>
      </c>
      <c r="U39" s="942">
        <v>0.74520000000000008</v>
      </c>
      <c r="V39" s="941">
        <v>0.23519999999999999</v>
      </c>
      <c r="W39" s="943">
        <f>SQRT(X39^2+Y39^2)*1000/(1.73*W20)</f>
        <v>81.80418837631666</v>
      </c>
      <c r="X39" s="942">
        <v>0.85799999999999998</v>
      </c>
      <c r="Y39" s="941">
        <v>0.2424</v>
      </c>
      <c r="Z39" s="943">
        <f>SQRT(AA39^2+AB39^2)*1000/(1.73*Z20)</f>
        <v>87.072825340912971</v>
      </c>
      <c r="AA39" s="942">
        <v>0.89760000000000006</v>
      </c>
      <c r="AB39" s="941">
        <v>0.25800000000000001</v>
      </c>
      <c r="AC39" s="943">
        <f>SQRT(AD39^2+AE39^2)*1000/(1.73*AC20)</f>
        <v>90.79761229093981</v>
      </c>
      <c r="AD39" s="942">
        <v>0.94199999999999995</v>
      </c>
      <c r="AE39" s="941">
        <v>0.24719999999999998</v>
      </c>
      <c r="AF39" s="943">
        <f>SQRT(AG39^2+AH39^2)*1000/(1.73*AF20)</f>
        <v>92.85443087465741</v>
      </c>
      <c r="AG39" s="942">
        <v>0.96720000000000006</v>
      </c>
      <c r="AH39" s="941">
        <v>0.23760000000000001</v>
      </c>
      <c r="AI39" s="943">
        <f>SQRT(AJ39^2+AK39^2)*1000/(1.73*AI20)</f>
        <v>90.224823391302223</v>
      </c>
      <c r="AJ39" s="942">
        <v>0.94079999999999997</v>
      </c>
      <c r="AK39" s="941">
        <v>0.2268</v>
      </c>
      <c r="AL39" s="943">
        <f>SQRT(AM39^2+AN39^2)*1000/(1.73*AL20)</f>
        <v>89.516827063415761</v>
      </c>
      <c r="AM39" s="942">
        <v>0.93240000000000012</v>
      </c>
      <c r="AN39" s="941">
        <v>0.22919999999999999</v>
      </c>
      <c r="AO39" s="943">
        <f>SQRT(AP39^2+AQ39^2)*1000/(1.73*AO20)</f>
        <v>87.131167813426231</v>
      </c>
      <c r="AP39" s="942">
        <v>0.90479999999999994</v>
      </c>
      <c r="AQ39" s="941">
        <v>0.23400000000000001</v>
      </c>
      <c r="AR39" s="720"/>
      <c r="AS39" s="720"/>
    </row>
    <row r="40" spans="1:45" s="710" customFormat="1" ht="16.5" customHeight="1">
      <c r="A40" s="776" t="s">
        <v>223</v>
      </c>
      <c r="B40" s="777" t="s">
        <v>250</v>
      </c>
      <c r="C40" s="778"/>
      <c r="D40" s="779"/>
      <c r="E40" s="780"/>
      <c r="F40" s="781"/>
      <c r="G40" s="782"/>
      <c r="H40" s="943">
        <f>SQRT(I40^2+J40^2)*1000/(1.73*H20)</f>
        <v>16.504718542088391</v>
      </c>
      <c r="I40" s="942">
        <v>0.16236</v>
      </c>
      <c r="J40" s="941">
        <v>7.0559999999999998E-2</v>
      </c>
      <c r="K40" s="943">
        <f>SQRT(L40^2+M40^2)*1000/(1.73*K20)</f>
        <v>16.254925584116389</v>
      </c>
      <c r="L40" s="942">
        <v>0.16056000000000001</v>
      </c>
      <c r="M40" s="941">
        <v>7.4880000000000002E-2</v>
      </c>
      <c r="N40" s="943">
        <f>SQRT(O40^2+P40^2)*1000/(1.73*N20)</f>
        <v>16.473605561902595</v>
      </c>
      <c r="O40" s="942">
        <v>0.16416</v>
      </c>
      <c r="P40" s="941">
        <v>7.2719999999999993E-2</v>
      </c>
      <c r="Q40" s="943">
        <f>SQRT(R40^2+S40^2)*1000/(1.73*Q20)</f>
        <v>17.335880636932085</v>
      </c>
      <c r="R40" s="942">
        <v>0.17316000000000004</v>
      </c>
      <c r="S40" s="941">
        <v>7.5600000000000001E-2</v>
      </c>
      <c r="T40" s="943">
        <f>SQRT(U40^2+V40^2)*1000/(1.73*T20)</f>
        <v>19.046031096448765</v>
      </c>
      <c r="U40" s="942">
        <v>0.19188</v>
      </c>
      <c r="V40" s="941">
        <v>7.9200000000000007E-2</v>
      </c>
      <c r="W40" s="943">
        <f>SQRT(X40^2+Y40^2)*1000/(1.73*W20)</f>
        <v>22.668298614926151</v>
      </c>
      <c r="X40" s="942">
        <v>0.22392000000000001</v>
      </c>
      <c r="Y40" s="941">
        <v>0.10440000000000001</v>
      </c>
      <c r="Z40" s="943">
        <f>SQRT(AA40^2+AB40^2)*1000/(1.73*Z20)</f>
        <v>22.705320968860892</v>
      </c>
      <c r="AA40" s="942">
        <v>0.22644</v>
      </c>
      <c r="AB40" s="941">
        <v>8.9639999999999997E-2</v>
      </c>
      <c r="AC40" s="943">
        <f>SQRT(AD40^2+AE40^2)*1000/(1.73*AC20)</f>
        <v>20.242484772606439</v>
      </c>
      <c r="AD40" s="942">
        <v>0.20339999999999997</v>
      </c>
      <c r="AE40" s="941">
        <v>7.5960000000000014E-2</v>
      </c>
      <c r="AF40" s="943">
        <f>SQRT(AG40^2+AH40^2)*1000/(1.73*AF20)</f>
        <v>18.565483348888151</v>
      </c>
      <c r="AG40" s="942">
        <v>0.18792</v>
      </c>
      <c r="AH40" s="941">
        <v>6.5879999999999994E-2</v>
      </c>
      <c r="AI40" s="943">
        <f>SQRT(AJ40^2+AK40^2)*1000/(1.73*AI20)</f>
        <v>18.250692794311156</v>
      </c>
      <c r="AJ40" s="942">
        <v>0.18071999999999999</v>
      </c>
      <c r="AK40" s="941">
        <v>7.5240000000000001E-2</v>
      </c>
      <c r="AL40" s="943">
        <f>SQRT(AM40^2+AN40^2)*1000/(1.73*AL20)</f>
        <v>20.36993952019542</v>
      </c>
      <c r="AM40" s="942">
        <v>0.19656000000000001</v>
      </c>
      <c r="AN40" s="941">
        <v>9.5400000000000013E-2</v>
      </c>
      <c r="AO40" s="943">
        <f>SQRT(AP40^2+AQ40^2)*1000/(1.73*AO20)</f>
        <v>20.458671638446575</v>
      </c>
      <c r="AP40" s="942">
        <v>0.19656000000000001</v>
      </c>
      <c r="AQ40" s="941">
        <v>9.7560000000000008E-2</v>
      </c>
      <c r="AR40" s="720"/>
      <c r="AS40" s="720"/>
    </row>
    <row r="41" spans="1:45" s="710" customFormat="1" ht="16.5" customHeight="1">
      <c r="A41" s="776" t="s">
        <v>221</v>
      </c>
      <c r="B41" s="777" t="s">
        <v>249</v>
      </c>
      <c r="C41" s="778"/>
      <c r="D41" s="779"/>
      <c r="E41" s="780"/>
      <c r="F41" s="781"/>
      <c r="G41" s="782"/>
      <c r="H41" s="943">
        <f>SQRT(I41^2+J41^2)*1000/(1.73*H21)</f>
        <v>88.640030277833006</v>
      </c>
      <c r="I41" s="942">
        <v>0.83879999999999999</v>
      </c>
      <c r="J41" s="941">
        <v>0.4476</v>
      </c>
      <c r="K41" s="943">
        <f>SQRT(L41^2+M41^2)*1000/(1.73*K21)</f>
        <v>88.865557752487859</v>
      </c>
      <c r="L41" s="942">
        <v>0.85320000000000007</v>
      </c>
      <c r="M41" s="941">
        <v>0.45839999999999997</v>
      </c>
      <c r="N41" s="943">
        <f>SQRT(O41^2+P41^2)*1000/(1.73*N21)</f>
        <v>86.923993979997064</v>
      </c>
      <c r="O41" s="942">
        <v>0.83879999999999999</v>
      </c>
      <c r="P41" s="941">
        <v>0.44039999999999996</v>
      </c>
      <c r="Q41" s="943">
        <f>SQRT(R41^2+S41^2)*1000/(1.73*Q21)</f>
        <v>96.225988396848322</v>
      </c>
      <c r="R41" s="942">
        <v>0.94559999999999989</v>
      </c>
      <c r="S41" s="941">
        <v>0.4536</v>
      </c>
      <c r="T41" s="943">
        <f>SQRT(U41^2+V41^2)*1000/(1.73*T21)</f>
        <v>112.37019247675332</v>
      </c>
      <c r="U41" s="942">
        <v>1.1399999999999999</v>
      </c>
      <c r="V41" s="941">
        <v>0.4476</v>
      </c>
      <c r="W41" s="943">
        <f>SQRT(X41^2+Y41^2)*1000/(1.73*W21)</f>
        <v>132.16464132038189</v>
      </c>
      <c r="X41" s="942">
        <v>1.3560000000000001</v>
      </c>
      <c r="Y41" s="941">
        <v>0.48599999999999999</v>
      </c>
      <c r="Z41" s="943">
        <f>SQRT(AA41^2+AB41^2)*1000/(1.73*Z21)</f>
        <v>142.48196910712579</v>
      </c>
      <c r="AA41" s="942">
        <v>1.4436</v>
      </c>
      <c r="AB41" s="941">
        <v>0.50160000000000005</v>
      </c>
      <c r="AC41" s="943">
        <f>SQRT(AD41^2+AE41^2)*1000/(1.73*AC21)</f>
        <v>142.64996532657747</v>
      </c>
      <c r="AD41" s="942">
        <v>1.4544000000000001</v>
      </c>
      <c r="AE41" s="941">
        <v>0.47520000000000001</v>
      </c>
      <c r="AF41" s="943">
        <f>SQRT(AG41^2+AH41^2)*1000/(1.73*AF21)</f>
        <v>130.94358906171385</v>
      </c>
      <c r="AG41" s="942">
        <v>1.3368</v>
      </c>
      <c r="AH41" s="941">
        <v>0.43079999999999996</v>
      </c>
      <c r="AI41" s="943">
        <f>SQRT(AJ41^2+AK41^2)*1000/(1.73*AI21)</f>
        <v>129.9470214427769</v>
      </c>
      <c r="AJ41" s="942">
        <v>1.3235999999999999</v>
      </c>
      <c r="AK41" s="941">
        <v>0.43679999999999997</v>
      </c>
      <c r="AL41" s="943">
        <f>SQRT(AM41^2+AN41^2)*1000/(1.73*AL21)</f>
        <v>130.7624682160293</v>
      </c>
      <c r="AM41" s="942">
        <v>1.3331999999999997</v>
      </c>
      <c r="AN41" s="941">
        <v>0.43560000000000004</v>
      </c>
      <c r="AO41" s="943">
        <f>SQRT(AP41^2+AQ41^2)*1000/(1.73*AO21)</f>
        <v>127.61320639028746</v>
      </c>
      <c r="AP41" s="942">
        <v>1.3008000000000002</v>
      </c>
      <c r="AQ41" s="941">
        <v>0.42599999999999999</v>
      </c>
      <c r="AR41" s="720"/>
      <c r="AS41" s="720"/>
    </row>
    <row r="42" spans="1:45" s="710" customFormat="1" ht="16.5" customHeight="1">
      <c r="A42" s="776" t="s">
        <v>219</v>
      </c>
      <c r="B42" s="777" t="s">
        <v>248</v>
      </c>
      <c r="C42" s="778"/>
      <c r="D42" s="779"/>
      <c r="E42" s="780"/>
      <c r="F42" s="781"/>
      <c r="G42" s="782"/>
      <c r="H42" s="943">
        <f>SQRT(I42^2+J42^2)*1000/(1.73*H21)</f>
        <v>80.952698104600685</v>
      </c>
      <c r="I42" s="942">
        <v>0.75648000000000004</v>
      </c>
      <c r="J42" s="941">
        <v>0.42624000000000001</v>
      </c>
      <c r="K42" s="943">
        <f>SQRT(L42^2+M42^2)*1000/(1.73*K21)</f>
        <v>78.967105895717253</v>
      </c>
      <c r="L42" s="942">
        <v>0.74687999999999999</v>
      </c>
      <c r="M42" s="941">
        <v>0.42767999999999995</v>
      </c>
      <c r="N42" s="943">
        <f>SQRT(O42^2+P42^2)*1000/(1.73*N21)</f>
        <v>79.136450935299649</v>
      </c>
      <c r="O42" s="942">
        <v>0.74927999999999995</v>
      </c>
      <c r="P42" s="941">
        <v>0.42719999999999997</v>
      </c>
      <c r="Q42" s="943">
        <f>SQRT(R42^2+S42^2)*1000/(1.73*Q21)</f>
        <v>82.82769062799612</v>
      </c>
      <c r="R42" s="942">
        <v>0.79679999999999995</v>
      </c>
      <c r="S42" s="941">
        <v>0.42431999999999997</v>
      </c>
      <c r="T42" s="943">
        <f>SQRT(U42^2+V42^2)*1000/(1.73*T21)</f>
        <v>95.684591597959582</v>
      </c>
      <c r="U42" s="942">
        <v>0.95328000000000002</v>
      </c>
      <c r="V42" s="941">
        <v>0.42287999999999998</v>
      </c>
      <c r="W42" s="943">
        <f>SQRT(X42^2+Y42^2)*1000/(1.73*W21)</f>
        <v>109.28782486438844</v>
      </c>
      <c r="X42" s="942">
        <v>1.11408</v>
      </c>
      <c r="Y42" s="941">
        <v>0.42143999999999998</v>
      </c>
      <c r="Z42" s="943">
        <f>SQRT(AA42^2+AB42^2)*1000/(1.73*Z21)</f>
        <v>112.59765500510056</v>
      </c>
      <c r="AA42" s="942">
        <v>1.1279999999999999</v>
      </c>
      <c r="AB42" s="941">
        <v>0.43151999999999996</v>
      </c>
      <c r="AC42" s="943">
        <f>SQRT(AD42^2+AE42^2)*1000/(1.73*AC21)</f>
        <v>106.88809277115881</v>
      </c>
      <c r="AD42" s="942">
        <v>1.0895999999999999</v>
      </c>
      <c r="AE42" s="941">
        <v>0.35664000000000001</v>
      </c>
      <c r="AF42" s="943">
        <f>SQRT(AG42^2+AH42^2)*1000/(1.73*AF21)</f>
        <v>99.656729191679077</v>
      </c>
      <c r="AG42" s="942">
        <v>1.0291199999999998</v>
      </c>
      <c r="AH42" s="941">
        <v>0.28896000000000005</v>
      </c>
      <c r="AI42" s="943">
        <f>SQRT(AJ42^2+AK42^2)*1000/(1.73*AI21)</f>
        <v>101.40151553545829</v>
      </c>
      <c r="AJ42" s="942">
        <v>1.0454400000000001</v>
      </c>
      <c r="AK42" s="941">
        <v>0.3</v>
      </c>
      <c r="AL42" s="943">
        <f>SQRT(AM42^2+AN42^2)*1000/(1.73*AL21)</f>
        <v>104.24762019796751</v>
      </c>
      <c r="AM42" s="942">
        <v>1.0747200000000001</v>
      </c>
      <c r="AN42" s="941">
        <v>0.30863999999999997</v>
      </c>
      <c r="AO42" s="943">
        <f>SQRT(AP42^2+AQ42^2)*1000/(1.73*AO21)</f>
        <v>102.36044514758858</v>
      </c>
      <c r="AP42" s="942">
        <v>1.056</v>
      </c>
      <c r="AQ42" s="941">
        <v>0.30048000000000002</v>
      </c>
      <c r="AR42" s="720"/>
      <c r="AS42" s="720"/>
    </row>
    <row r="43" spans="1:45" s="710" customFormat="1" ht="16.5" customHeight="1" thickBot="1">
      <c r="A43" s="789" t="s">
        <v>247</v>
      </c>
      <c r="B43" s="790" t="s">
        <v>246</v>
      </c>
      <c r="C43" s="791"/>
      <c r="D43" s="792"/>
      <c r="E43" s="793"/>
      <c r="F43" s="794"/>
      <c r="G43" s="795"/>
      <c r="H43" s="957">
        <f>SQRT(I43^2+J43^2)*1000/(1.73*H21)</f>
        <v>41.552912782395829</v>
      </c>
      <c r="I43" s="956">
        <v>0.38592000000000004</v>
      </c>
      <c r="J43" s="955">
        <v>0.22295999999999999</v>
      </c>
      <c r="K43" s="957">
        <f>SQRT(L43^2+M43^2)*1000/(1.73*K21)</f>
        <v>39.921440818570197</v>
      </c>
      <c r="L43" s="956">
        <v>0.37631999999999999</v>
      </c>
      <c r="M43" s="955">
        <v>0.21840000000000001</v>
      </c>
      <c r="N43" s="957">
        <f>SQRT(O43^2+P43^2)*1000/(1.73*N21)</f>
        <v>40.295548208518319</v>
      </c>
      <c r="O43" s="956">
        <v>0.37991999999999998</v>
      </c>
      <c r="P43" s="955">
        <v>0.22031999999999999</v>
      </c>
      <c r="Q43" s="957">
        <f>SQRT(R43^2+S43^2)*1000/(1.73*Q21)</f>
        <v>41.189239715037218</v>
      </c>
      <c r="R43" s="956">
        <v>0.39288000000000001</v>
      </c>
      <c r="S43" s="955">
        <v>0.21719999999999998</v>
      </c>
      <c r="T43" s="957">
        <f>SQRT(U43^2+V43^2)*1000/(1.73*T21)</f>
        <v>46.985012239795168</v>
      </c>
      <c r="U43" s="956">
        <v>0.46464</v>
      </c>
      <c r="V43" s="955">
        <v>0.21528</v>
      </c>
      <c r="W43" s="957">
        <f>SQRT(X43^2+Y43^2)*1000/(1.73*W21)</f>
        <v>52.92158042760196</v>
      </c>
      <c r="X43" s="956">
        <v>0.53664000000000012</v>
      </c>
      <c r="Y43" s="955">
        <v>0.21143999999999999</v>
      </c>
      <c r="Z43" s="957">
        <f>SQRT(AA43^2+AB43^2)*1000/(1.73*Z21)</f>
        <v>56.656505451053398</v>
      </c>
      <c r="AA43" s="956">
        <v>0.56855999999999995</v>
      </c>
      <c r="AB43" s="955">
        <v>0.21456</v>
      </c>
      <c r="AC43" s="957">
        <f>SQRT(AD43^2+AE43^2)*1000/(1.73*AC21)</f>
        <v>56.42386186477971</v>
      </c>
      <c r="AD43" s="956">
        <v>0.57264000000000015</v>
      </c>
      <c r="AE43" s="955">
        <v>0.19584000000000001</v>
      </c>
      <c r="AF43" s="957">
        <f>SQRT(AG43^2+AH43^2)*1000/(1.73*AF21)</f>
        <v>56.417849898614186</v>
      </c>
      <c r="AG43" s="956">
        <v>0.57216</v>
      </c>
      <c r="AH43" s="955">
        <v>0.19703999999999999</v>
      </c>
      <c r="AI43" s="957">
        <f>SQRT(AJ43^2+AK43^2)*1000/(1.73*AI21)</f>
        <v>55.265399935040264</v>
      </c>
      <c r="AJ43" s="956">
        <v>0.56015999999999999</v>
      </c>
      <c r="AK43" s="955">
        <v>0.19392000000000001</v>
      </c>
      <c r="AL43" s="957">
        <f>SQRT(AM43^2+AN43^2)*1000/(1.73*AL21)</f>
        <v>55.468394326812444</v>
      </c>
      <c r="AM43" s="956">
        <v>0.56303999999999998</v>
      </c>
      <c r="AN43" s="955">
        <v>0.19224000000000002</v>
      </c>
      <c r="AO43" s="957">
        <f>SQRT(AP43^2+AQ43^2)*1000/(1.73*AO21)</f>
        <v>55.897604790435672</v>
      </c>
      <c r="AP43" s="956">
        <v>0.56592000000000009</v>
      </c>
      <c r="AQ43" s="955">
        <v>0.19800000000000001</v>
      </c>
      <c r="AR43" s="720"/>
      <c r="AS43" s="720"/>
    </row>
    <row r="44" spans="1:45" s="710" customFormat="1" ht="16.5" customHeight="1">
      <c r="A44" s="816"/>
      <c r="B44" s="797" t="s">
        <v>90</v>
      </c>
      <c r="C44" s="798"/>
      <c r="D44" s="916"/>
      <c r="E44" s="915"/>
      <c r="F44" s="914"/>
      <c r="G44" s="913"/>
      <c r="H44" s="730">
        <f>SQRT(I44^2+J44^2)*1000/(1.73*0.4)</f>
        <v>19.963066282779266</v>
      </c>
      <c r="I44" s="731">
        <v>1.37979E-2</v>
      </c>
      <c r="J44" s="732">
        <v>6.7584000000000003E-4</v>
      </c>
      <c r="K44" s="730">
        <f>SQRT(L44^2+M44^2)*1000/(1.73*0.4)</f>
        <v>19.963239485538359</v>
      </c>
      <c r="L44" s="731">
        <v>1.3798019999999999E-2</v>
      </c>
      <c r="M44" s="732">
        <v>6.7584000000000003E-4</v>
      </c>
      <c r="N44" s="730">
        <f>SQRT(O44^2+P44^2)*1000/(1.73*0.4)</f>
        <v>19.96361475819544</v>
      </c>
      <c r="O44" s="731">
        <v>1.379828E-2</v>
      </c>
      <c r="P44" s="732">
        <v>6.7584000000000003E-4</v>
      </c>
      <c r="Q44" s="730">
        <f>SQRT(R44^2+S44^2)*1000/(1.73*0.4)</f>
        <v>19.964091065823027</v>
      </c>
      <c r="R44" s="731">
        <v>1.3798609999999999E-2</v>
      </c>
      <c r="S44" s="732">
        <v>6.7584000000000003E-4</v>
      </c>
      <c r="T44" s="730">
        <f>SQRT(U44^2+V44^2)*1000/(1.73*0.4)</f>
        <v>19.964625107740922</v>
      </c>
      <c r="U44" s="731">
        <v>1.3798980000000001E-2</v>
      </c>
      <c r="V44" s="732">
        <v>6.7584000000000003E-4</v>
      </c>
      <c r="W44" s="730">
        <f>SQRT(X44^2+Y44^2)*1000/(1.73*0.4)</f>
        <v>19.965072548293104</v>
      </c>
      <c r="X44" s="731">
        <v>1.3799290000000001E-2</v>
      </c>
      <c r="Y44" s="732">
        <v>6.7584000000000003E-4</v>
      </c>
      <c r="Z44" s="730">
        <f>SQRT(AA44^2+AB44^2)*1000/(1.73*0.4)</f>
        <v>19.965649890976628</v>
      </c>
      <c r="AA44" s="731">
        <v>1.379969E-2</v>
      </c>
      <c r="AB44" s="732">
        <v>6.7584000000000003E-4</v>
      </c>
      <c r="AC44" s="730">
        <f>SQRT(AD44^2+AE44^2)*1000/(1.73*0.4)</f>
        <v>19.966183932994536</v>
      </c>
      <c r="AD44" s="731">
        <v>1.3800059999999999E-2</v>
      </c>
      <c r="AE44" s="732">
        <v>6.7584000000000003E-4</v>
      </c>
      <c r="AF44" s="730">
        <f>SQRT(AG44^2+AH44^2)*1000/(1.73*0.4)</f>
        <v>19.966790142894222</v>
      </c>
      <c r="AG44" s="731">
        <v>1.380048E-2</v>
      </c>
      <c r="AH44" s="732">
        <v>6.7584000000000003E-4</v>
      </c>
      <c r="AI44" s="730">
        <f>SQRT(AJ44^2+AK44^2)*1000/(1.73*0.4)</f>
        <v>19.967410786408674</v>
      </c>
      <c r="AJ44" s="731">
        <v>1.380091E-2</v>
      </c>
      <c r="AK44" s="732">
        <v>6.7584000000000003E-4</v>
      </c>
      <c r="AL44" s="730">
        <f>SQRT(AM44^2+AN44^2)*1000/(1.73*0.4)</f>
        <v>19.968045863541121</v>
      </c>
      <c r="AM44" s="731">
        <v>1.380135E-2</v>
      </c>
      <c r="AN44" s="732">
        <v>6.7584000000000003E-4</v>
      </c>
      <c r="AO44" s="730">
        <f>SQRT(AP44^2+AQ44^2)*1000/(1.73*0.4)</f>
        <v>19.968724241440643</v>
      </c>
      <c r="AP44" s="731">
        <v>1.3801819999999999E-2</v>
      </c>
      <c r="AQ44" s="732">
        <v>6.7584000000000003E-4</v>
      </c>
    </row>
    <row r="45" spans="1:45" s="710" customFormat="1" ht="16.5" customHeight="1" thickBot="1">
      <c r="A45" s="817"/>
      <c r="B45" s="807" t="s">
        <v>91</v>
      </c>
      <c r="C45" s="808"/>
      <c r="D45" s="908"/>
      <c r="E45" s="810"/>
      <c r="F45" s="907"/>
      <c r="G45" s="906"/>
      <c r="H45" s="734">
        <f>SQRT(I45^2+J45^2)*1000/(1.73*0.4)</f>
        <v>20.233172359560051</v>
      </c>
      <c r="I45" s="954">
        <v>1.39992E-2</v>
      </c>
      <c r="J45" s="945">
        <v>2.4565999999999998E-4</v>
      </c>
      <c r="K45" s="734">
        <f>SQRT(L45^2+M45^2)*1000/(1.73*0.4)</f>
        <v>20.233345743271293</v>
      </c>
      <c r="L45" s="954">
        <v>1.3999320000000001E-2</v>
      </c>
      <c r="M45" s="945">
        <v>2.4565999999999998E-4</v>
      </c>
      <c r="N45" s="734">
        <f>SQRT(O45^2+P45^2)*1000/(1.73*0.4)</f>
        <v>20.233533575625653</v>
      </c>
      <c r="O45" s="954">
        <v>1.399945E-2</v>
      </c>
      <c r="P45" s="945">
        <v>2.4565999999999998E-4</v>
      </c>
      <c r="Q45" s="734">
        <f>SQRT(R45^2+S45^2)*1000/(1.73*0.4)</f>
        <v>20.233808099836843</v>
      </c>
      <c r="R45" s="954">
        <v>1.3999640000000001E-2</v>
      </c>
      <c r="S45" s="945">
        <v>2.4565999999999998E-4</v>
      </c>
      <c r="T45" s="734">
        <f>SQRT(U45^2+V45^2)*1000/(1.73*0.4)</f>
        <v>20.234097072691963</v>
      </c>
      <c r="U45" s="954">
        <v>1.399984E-2</v>
      </c>
      <c r="V45" s="945">
        <v>2.4565999999999998E-4</v>
      </c>
      <c r="W45" s="734">
        <f>SQRT(X45^2+Y45^2)*1000/(1.73*0.4)</f>
        <v>20.234328250976976</v>
      </c>
      <c r="X45" s="954">
        <v>1.4E-2</v>
      </c>
      <c r="Y45" s="945">
        <v>2.4565999999999998E-4</v>
      </c>
      <c r="Z45" s="734">
        <f>SQRT(AA45^2+AB45^2)*1000/(1.73*0.4)</f>
        <v>20.234660569763101</v>
      </c>
      <c r="AA45" s="954">
        <v>1.4000230000000001E-2</v>
      </c>
      <c r="AB45" s="945">
        <v>2.4565999999999998E-4</v>
      </c>
      <c r="AC45" s="734">
        <f>SQRT(AD45^2+AE45^2)*1000/(1.73*0.4)</f>
        <v>20.234935093978997</v>
      </c>
      <c r="AD45" s="954">
        <v>1.400042E-2</v>
      </c>
      <c r="AE45" s="945">
        <v>2.4565999999999998E-4</v>
      </c>
      <c r="AF45" s="734">
        <f>SQRT(AG45^2+AH45^2)*1000/(1.73*0.4)</f>
        <v>20.235383001912655</v>
      </c>
      <c r="AG45" s="954">
        <v>1.4000729999999999E-2</v>
      </c>
      <c r="AH45" s="945">
        <v>2.4565999999999998E-4</v>
      </c>
      <c r="AI45" s="734">
        <f>SQRT(AJ45^2+AK45^2)*1000/(1.73*0.4)</f>
        <v>20.235469693771137</v>
      </c>
      <c r="AJ45" s="954">
        <v>1.4000790000000001E-2</v>
      </c>
      <c r="AK45" s="945">
        <v>2.4565999999999998E-4</v>
      </c>
      <c r="AL45" s="734">
        <f>SQRT(AM45^2+AN45^2)*1000/(1.73*0.4)</f>
        <v>20.235802012563031</v>
      </c>
      <c r="AM45" s="954">
        <v>1.4001019999999999E-2</v>
      </c>
      <c r="AN45" s="945">
        <v>2.4565999999999998E-4</v>
      </c>
      <c r="AO45" s="734">
        <f>SQRT(AP45^2+AQ45^2)*1000/(1.73*0.4)</f>
        <v>20.236105434070151</v>
      </c>
      <c r="AP45" s="954">
        <v>1.400123E-2</v>
      </c>
      <c r="AQ45" s="945">
        <v>2.4565999999999998E-4</v>
      </c>
      <c r="AR45" s="960"/>
      <c r="AS45" s="720"/>
    </row>
    <row r="46" spans="1:45" s="710" customFormat="1" ht="16.5" customHeight="1">
      <c r="A46" s="1582" t="s">
        <v>50</v>
      </c>
      <c r="B46" s="1583"/>
      <c r="C46" s="1583"/>
      <c r="D46" s="1583"/>
      <c r="E46" s="1583"/>
      <c r="F46" s="1583"/>
      <c r="G46" s="1642"/>
      <c r="H46" s="773">
        <f t="shared" ref="H46:AQ46" si="1">H32+H33+H34</f>
        <v>170.60000866135655</v>
      </c>
      <c r="I46" s="774">
        <f t="shared" si="1"/>
        <v>0.96287999999999996</v>
      </c>
      <c r="J46" s="775">
        <f t="shared" si="1"/>
        <v>0.43775999999999998</v>
      </c>
      <c r="K46" s="773">
        <f t="shared" si="1"/>
        <v>162.96214938297561</v>
      </c>
      <c r="L46" s="774">
        <f t="shared" si="1"/>
        <v>0.93311999999999995</v>
      </c>
      <c r="M46" s="775">
        <f t="shared" si="1"/>
        <v>0.42815999999999999</v>
      </c>
      <c r="N46" s="773">
        <f t="shared" si="1"/>
        <v>165.7440586281196</v>
      </c>
      <c r="O46" s="774">
        <f t="shared" si="1"/>
        <v>0.95279999999999998</v>
      </c>
      <c r="P46" s="775">
        <f t="shared" si="1"/>
        <v>0.42719999999999997</v>
      </c>
      <c r="Q46" s="773">
        <f t="shared" si="1"/>
        <v>181.05494436722407</v>
      </c>
      <c r="R46" s="774">
        <f t="shared" si="1"/>
        <v>1.0584</v>
      </c>
      <c r="S46" s="775">
        <f t="shared" si="1"/>
        <v>0.42527999999999999</v>
      </c>
      <c r="T46" s="773">
        <f t="shared" si="1"/>
        <v>217.78251649247682</v>
      </c>
      <c r="U46" s="774">
        <f t="shared" si="1"/>
        <v>1.3003200000000001</v>
      </c>
      <c r="V46" s="775">
        <f t="shared" si="1"/>
        <v>0.43775999999999998</v>
      </c>
      <c r="W46" s="773">
        <f t="shared" si="1"/>
        <v>241.55176043763697</v>
      </c>
      <c r="X46" s="774">
        <f t="shared" si="1"/>
        <v>1.452</v>
      </c>
      <c r="Y46" s="775">
        <f t="shared" si="1"/>
        <v>0.45551999999999998</v>
      </c>
      <c r="Z46" s="773">
        <f t="shared" si="1"/>
        <v>245.63790004729771</v>
      </c>
      <c r="AA46" s="774">
        <f t="shared" si="1"/>
        <v>1.4548800000000002</v>
      </c>
      <c r="AB46" s="775">
        <f t="shared" si="1"/>
        <v>0.45024000000000003</v>
      </c>
      <c r="AC46" s="773">
        <f t="shared" si="1"/>
        <v>251.67989182700316</v>
      </c>
      <c r="AD46" s="774">
        <f t="shared" si="1"/>
        <v>1.5076799999999999</v>
      </c>
      <c r="AE46" s="775">
        <f t="shared" si="1"/>
        <v>0.40223999999999999</v>
      </c>
      <c r="AF46" s="773">
        <f t="shared" si="1"/>
        <v>244.72140502416852</v>
      </c>
      <c r="AG46" s="774">
        <f t="shared" si="1"/>
        <v>1.47072</v>
      </c>
      <c r="AH46" s="775">
        <f t="shared" si="1"/>
        <v>0.37296000000000001</v>
      </c>
      <c r="AI46" s="773">
        <f t="shared" si="1"/>
        <v>241.35120984415261</v>
      </c>
      <c r="AJ46" s="774">
        <f t="shared" si="1"/>
        <v>1.4481599999999999</v>
      </c>
      <c r="AK46" s="775">
        <f t="shared" si="1"/>
        <v>0.37679999999999997</v>
      </c>
      <c r="AL46" s="773">
        <f t="shared" si="1"/>
        <v>250.99695128138393</v>
      </c>
      <c r="AM46" s="774">
        <f t="shared" si="1"/>
        <v>1.5072000000000001</v>
      </c>
      <c r="AN46" s="775">
        <f t="shared" si="1"/>
        <v>0.38736000000000004</v>
      </c>
      <c r="AO46" s="773">
        <f t="shared" si="1"/>
        <v>246.92231759425599</v>
      </c>
      <c r="AP46" s="774">
        <f t="shared" si="1"/>
        <v>1.48272</v>
      </c>
      <c r="AQ46" s="775">
        <f t="shared" si="1"/>
        <v>0.38112000000000001</v>
      </c>
      <c r="AR46" s="720"/>
    </row>
    <row r="47" spans="1:45" s="710" customFormat="1" ht="16.5" customHeight="1">
      <c r="A47" s="1643" t="s">
        <v>51</v>
      </c>
      <c r="B47" s="1661"/>
      <c r="C47" s="1661"/>
      <c r="D47" s="1661"/>
      <c r="E47" s="1661"/>
      <c r="F47" s="1661"/>
      <c r="G47" s="1644"/>
      <c r="H47" s="783">
        <f t="shared" ref="H47:AQ47" si="2">H40+H39+H38</f>
        <v>101.18942905875571</v>
      </c>
      <c r="I47" s="784">
        <f t="shared" si="2"/>
        <v>0.98916000000000004</v>
      </c>
      <c r="J47" s="785">
        <f t="shared" si="2"/>
        <v>0.44616</v>
      </c>
      <c r="K47" s="783">
        <f t="shared" si="2"/>
        <v>98.555462378661971</v>
      </c>
      <c r="L47" s="784">
        <f t="shared" si="2"/>
        <v>0.97656000000000009</v>
      </c>
      <c r="M47" s="785">
        <f t="shared" si="2"/>
        <v>0.44688000000000005</v>
      </c>
      <c r="N47" s="783">
        <f t="shared" si="2"/>
        <v>101.55461009084515</v>
      </c>
      <c r="O47" s="784">
        <f t="shared" si="2"/>
        <v>1.0125599999999999</v>
      </c>
      <c r="P47" s="785">
        <f t="shared" si="2"/>
        <v>0.44592000000000009</v>
      </c>
      <c r="Q47" s="783">
        <f t="shared" si="2"/>
        <v>104.82746166597104</v>
      </c>
      <c r="R47" s="784">
        <f t="shared" si="2"/>
        <v>1.0503600000000002</v>
      </c>
      <c r="S47" s="785">
        <f t="shared" si="2"/>
        <v>0.4476</v>
      </c>
      <c r="T47" s="783">
        <f t="shared" si="2"/>
        <v>119.75784956047104</v>
      </c>
      <c r="U47" s="784">
        <f t="shared" si="2"/>
        <v>1.2238800000000001</v>
      </c>
      <c r="V47" s="785">
        <f t="shared" si="2"/>
        <v>0.4476</v>
      </c>
      <c r="W47" s="783">
        <f t="shared" si="2"/>
        <v>133.60540167956299</v>
      </c>
      <c r="X47" s="784">
        <f t="shared" si="2"/>
        <v>1.37232</v>
      </c>
      <c r="Y47" s="785">
        <f t="shared" si="2"/>
        <v>0.47520000000000001</v>
      </c>
      <c r="Z47" s="783">
        <f t="shared" si="2"/>
        <v>141.01827329109602</v>
      </c>
      <c r="AA47" s="784">
        <f t="shared" si="2"/>
        <v>1.4288400000000001</v>
      </c>
      <c r="AB47" s="785">
        <f t="shared" si="2"/>
        <v>0.48683999999999999</v>
      </c>
      <c r="AC47" s="783">
        <f t="shared" si="2"/>
        <v>148.78534503931505</v>
      </c>
      <c r="AD47" s="784">
        <f t="shared" si="2"/>
        <v>1.4958</v>
      </c>
      <c r="AE47" s="785">
        <f t="shared" si="2"/>
        <v>0.52595999999999998</v>
      </c>
      <c r="AF47" s="783">
        <f t="shared" si="2"/>
        <v>148.91112483455109</v>
      </c>
      <c r="AG47" s="784">
        <f t="shared" si="2"/>
        <v>1.4995200000000002</v>
      </c>
      <c r="AH47" s="785">
        <f t="shared" si="2"/>
        <v>0.51107999999999998</v>
      </c>
      <c r="AI47" s="783">
        <f t="shared" si="2"/>
        <v>141.60491353549617</v>
      </c>
      <c r="AJ47" s="784">
        <f t="shared" si="2"/>
        <v>1.4359199999999999</v>
      </c>
      <c r="AK47" s="785">
        <f t="shared" si="2"/>
        <v>0.46763999999999994</v>
      </c>
      <c r="AL47" s="783">
        <f t="shared" si="2"/>
        <v>138.67326551493758</v>
      </c>
      <c r="AM47" s="784">
        <f t="shared" si="2"/>
        <v>1.4097600000000001</v>
      </c>
      <c r="AN47" s="785">
        <f t="shared" si="2"/>
        <v>0.45300000000000001</v>
      </c>
      <c r="AO47" s="783">
        <f t="shared" si="2"/>
        <v>138.06043995607391</v>
      </c>
      <c r="AP47" s="784">
        <f t="shared" si="2"/>
        <v>1.39296</v>
      </c>
      <c r="AQ47" s="785">
        <f t="shared" si="2"/>
        <v>0.47916000000000003</v>
      </c>
      <c r="AR47" s="720"/>
    </row>
    <row r="48" spans="1:45" s="710" customFormat="1" ht="16.5" customHeight="1">
      <c r="A48" s="1643" t="s">
        <v>245</v>
      </c>
      <c r="B48" s="1661"/>
      <c r="C48" s="1661"/>
      <c r="D48" s="1661"/>
      <c r="E48" s="1661"/>
      <c r="F48" s="1661"/>
      <c r="G48" s="1644"/>
      <c r="H48" s="783">
        <f t="shared" ref="H48:AQ48" si="3">H35+H36+H37</f>
        <v>177.34726798334836</v>
      </c>
      <c r="I48" s="784">
        <f t="shared" si="3"/>
        <v>1.73952</v>
      </c>
      <c r="J48" s="785">
        <f t="shared" si="3"/>
        <v>0.76932</v>
      </c>
      <c r="K48" s="783">
        <f t="shared" si="3"/>
        <v>168.7387556813556</v>
      </c>
      <c r="L48" s="784">
        <f t="shared" si="3"/>
        <v>1.7298</v>
      </c>
      <c r="M48" s="785">
        <f t="shared" si="3"/>
        <v>0.60948000000000002</v>
      </c>
      <c r="N48" s="783">
        <f t="shared" si="3"/>
        <v>175.0243730339111</v>
      </c>
      <c r="O48" s="784">
        <f t="shared" si="3"/>
        <v>1.77552</v>
      </c>
      <c r="P48" s="785">
        <f t="shared" si="3"/>
        <v>0.69660000000000011</v>
      </c>
      <c r="Q48" s="783">
        <f t="shared" si="3"/>
        <v>190.23497695869247</v>
      </c>
      <c r="R48" s="784">
        <f t="shared" si="3"/>
        <v>1.9263599999999999</v>
      </c>
      <c r="S48" s="785">
        <f t="shared" si="3"/>
        <v>0.76608000000000009</v>
      </c>
      <c r="T48" s="783">
        <f t="shared" si="3"/>
        <v>220.50403774536446</v>
      </c>
      <c r="U48" s="784">
        <f t="shared" si="3"/>
        <v>2.27556</v>
      </c>
      <c r="V48" s="785">
        <f t="shared" si="3"/>
        <v>0.77220000000000011</v>
      </c>
      <c r="W48" s="783">
        <f t="shared" si="3"/>
        <v>253.76099884272037</v>
      </c>
      <c r="X48" s="784">
        <f t="shared" si="3"/>
        <v>2.6535599999999997</v>
      </c>
      <c r="Y48" s="785">
        <f t="shared" si="3"/>
        <v>0.77904000000000007</v>
      </c>
      <c r="Z48" s="783">
        <f t="shared" si="3"/>
        <v>272.57952359556646</v>
      </c>
      <c r="AA48" s="784">
        <f t="shared" si="3"/>
        <v>2.8047599999999999</v>
      </c>
      <c r="AB48" s="785">
        <f t="shared" si="3"/>
        <v>0.82511999999999996</v>
      </c>
      <c r="AC48" s="783">
        <f t="shared" si="3"/>
        <v>277.24363554903965</v>
      </c>
      <c r="AD48" s="784">
        <f t="shared" si="3"/>
        <v>2.8735200000000001</v>
      </c>
      <c r="AE48" s="785">
        <f t="shared" si="3"/>
        <v>0.76463999999999999</v>
      </c>
      <c r="AF48" s="783">
        <f t="shared" si="3"/>
        <v>273.46789967003224</v>
      </c>
      <c r="AG48" s="784">
        <f t="shared" si="3"/>
        <v>2.8483199999999997</v>
      </c>
      <c r="AH48" s="785">
        <f t="shared" si="3"/>
        <v>0.69947999999999988</v>
      </c>
      <c r="AI48" s="783">
        <f t="shared" si="3"/>
        <v>266.96716084919166</v>
      </c>
      <c r="AJ48" s="784">
        <f t="shared" si="3"/>
        <v>2.7755999999999998</v>
      </c>
      <c r="AK48" s="785">
        <f t="shared" si="3"/>
        <v>0.70235999999999998</v>
      </c>
      <c r="AL48" s="783">
        <f t="shared" si="3"/>
        <v>273.31013377588647</v>
      </c>
      <c r="AM48" s="784">
        <f t="shared" si="3"/>
        <v>2.8436399999999997</v>
      </c>
      <c r="AN48" s="785">
        <f t="shared" si="3"/>
        <v>0.71099999999999997</v>
      </c>
      <c r="AO48" s="783">
        <f t="shared" si="3"/>
        <v>262.01963734450584</v>
      </c>
      <c r="AP48" s="784">
        <f t="shared" si="3"/>
        <v>2.7223199999999999</v>
      </c>
      <c r="AQ48" s="785">
        <f t="shared" si="3"/>
        <v>0.69659999999999989</v>
      </c>
      <c r="AR48" s="960"/>
      <c r="AS48" s="960"/>
    </row>
    <row r="49" spans="1:81" s="710" customFormat="1" ht="16.5" customHeight="1" thickBot="1">
      <c r="A49" s="1585" t="s">
        <v>244</v>
      </c>
      <c r="B49" s="1586"/>
      <c r="C49" s="1586"/>
      <c r="D49" s="1586"/>
      <c r="E49" s="1586"/>
      <c r="F49" s="1586"/>
      <c r="G49" s="1657"/>
      <c r="H49" s="813">
        <f t="shared" ref="H49:AQ49" si="4">H43+H42+H41</f>
        <v>211.14564116482953</v>
      </c>
      <c r="I49" s="814">
        <f t="shared" si="4"/>
        <v>1.9812000000000001</v>
      </c>
      <c r="J49" s="815">
        <f t="shared" si="4"/>
        <v>1.0968</v>
      </c>
      <c r="K49" s="813">
        <f t="shared" si="4"/>
        <v>207.75410446677532</v>
      </c>
      <c r="L49" s="814">
        <f t="shared" si="4"/>
        <v>1.9763999999999999</v>
      </c>
      <c r="M49" s="815">
        <f t="shared" si="4"/>
        <v>1.1044799999999999</v>
      </c>
      <c r="N49" s="813">
        <f t="shared" si="4"/>
        <v>206.35599312381504</v>
      </c>
      <c r="O49" s="814">
        <f t="shared" si="4"/>
        <v>1.968</v>
      </c>
      <c r="P49" s="815">
        <f t="shared" si="4"/>
        <v>1.08792</v>
      </c>
      <c r="Q49" s="813">
        <f t="shared" si="4"/>
        <v>220.24291873988165</v>
      </c>
      <c r="R49" s="814">
        <f t="shared" si="4"/>
        <v>2.1352799999999998</v>
      </c>
      <c r="S49" s="815">
        <f t="shared" si="4"/>
        <v>1.0951200000000001</v>
      </c>
      <c r="T49" s="813">
        <f t="shared" si="4"/>
        <v>255.03979631450807</v>
      </c>
      <c r="U49" s="814">
        <f t="shared" si="4"/>
        <v>2.5579200000000002</v>
      </c>
      <c r="V49" s="815">
        <f t="shared" si="4"/>
        <v>1.0857600000000001</v>
      </c>
      <c r="W49" s="813">
        <f t="shared" si="4"/>
        <v>294.3740466123723</v>
      </c>
      <c r="X49" s="814">
        <f t="shared" si="4"/>
        <v>3.0067200000000005</v>
      </c>
      <c r="Y49" s="815">
        <f t="shared" si="4"/>
        <v>1.1188799999999999</v>
      </c>
      <c r="Z49" s="813">
        <f t="shared" si="4"/>
        <v>311.73612956327975</v>
      </c>
      <c r="AA49" s="814">
        <f t="shared" si="4"/>
        <v>3.1401599999999998</v>
      </c>
      <c r="AB49" s="815">
        <f t="shared" si="4"/>
        <v>1.14768</v>
      </c>
      <c r="AC49" s="813">
        <f t="shared" si="4"/>
        <v>305.96191996251599</v>
      </c>
      <c r="AD49" s="814">
        <f t="shared" si="4"/>
        <v>3.1166400000000003</v>
      </c>
      <c r="AE49" s="815">
        <f t="shared" si="4"/>
        <v>1.0276800000000001</v>
      </c>
      <c r="AF49" s="813">
        <f t="shared" si="4"/>
        <v>287.01816815200709</v>
      </c>
      <c r="AG49" s="814">
        <f t="shared" si="4"/>
        <v>2.9380799999999998</v>
      </c>
      <c r="AH49" s="815">
        <f t="shared" si="4"/>
        <v>0.91680000000000006</v>
      </c>
      <c r="AI49" s="813">
        <f t="shared" si="4"/>
        <v>286.61393691327544</v>
      </c>
      <c r="AJ49" s="814">
        <f t="shared" si="4"/>
        <v>2.9291999999999998</v>
      </c>
      <c r="AK49" s="815">
        <f t="shared" si="4"/>
        <v>0.93071999999999999</v>
      </c>
      <c r="AL49" s="813">
        <f t="shared" si="4"/>
        <v>290.47848274080923</v>
      </c>
      <c r="AM49" s="814">
        <f t="shared" si="4"/>
        <v>2.9709599999999998</v>
      </c>
      <c r="AN49" s="815">
        <f t="shared" si="4"/>
        <v>0.93647999999999998</v>
      </c>
      <c r="AO49" s="813">
        <f t="shared" si="4"/>
        <v>285.87125632831169</v>
      </c>
      <c r="AP49" s="814">
        <f t="shared" si="4"/>
        <v>2.9227200000000004</v>
      </c>
      <c r="AQ49" s="815">
        <f t="shared" si="4"/>
        <v>0.92447999999999997</v>
      </c>
      <c r="AR49" s="720"/>
    </row>
    <row r="50" spans="1:81" s="710" customFormat="1" ht="16.5" customHeight="1" thickBot="1">
      <c r="A50" s="1588" t="s">
        <v>52</v>
      </c>
      <c r="B50" s="1589"/>
      <c r="C50" s="1589"/>
      <c r="D50" s="1589"/>
      <c r="E50" s="1589"/>
      <c r="F50" s="1589"/>
      <c r="G50" s="1589"/>
      <c r="H50" s="820">
        <f t="shared" ref="H50:AQ50" si="5">H46+H47+H48+H49</f>
        <v>660.28234686829012</v>
      </c>
      <c r="I50" s="821">
        <f t="shared" si="5"/>
        <v>5.6727600000000002</v>
      </c>
      <c r="J50" s="822">
        <f t="shared" si="5"/>
        <v>2.7500400000000003</v>
      </c>
      <c r="K50" s="820">
        <f t="shared" si="5"/>
        <v>638.01047190976851</v>
      </c>
      <c r="L50" s="821">
        <f t="shared" si="5"/>
        <v>5.6158799999999998</v>
      </c>
      <c r="M50" s="822">
        <f t="shared" si="5"/>
        <v>2.589</v>
      </c>
      <c r="N50" s="820">
        <f t="shared" si="5"/>
        <v>648.67903487669082</v>
      </c>
      <c r="O50" s="821">
        <f t="shared" si="5"/>
        <v>5.7088799999999997</v>
      </c>
      <c r="P50" s="822">
        <f t="shared" si="5"/>
        <v>2.6576400000000002</v>
      </c>
      <c r="Q50" s="820">
        <f t="shared" si="5"/>
        <v>696.36030173176925</v>
      </c>
      <c r="R50" s="821">
        <f t="shared" si="5"/>
        <v>6.1703999999999999</v>
      </c>
      <c r="S50" s="822">
        <f t="shared" si="5"/>
        <v>2.7340800000000001</v>
      </c>
      <c r="T50" s="820">
        <f t="shared" si="5"/>
        <v>813.08420011282044</v>
      </c>
      <c r="U50" s="821">
        <f t="shared" si="5"/>
        <v>7.3576800000000011</v>
      </c>
      <c r="V50" s="822">
        <f t="shared" si="5"/>
        <v>2.7433200000000002</v>
      </c>
      <c r="W50" s="820">
        <f t="shared" si="5"/>
        <v>923.29220757229268</v>
      </c>
      <c r="X50" s="821">
        <f t="shared" si="5"/>
        <v>8.4846000000000004</v>
      </c>
      <c r="Y50" s="822">
        <f t="shared" si="5"/>
        <v>2.82864</v>
      </c>
      <c r="Z50" s="820">
        <f t="shared" si="5"/>
        <v>970.97182649723993</v>
      </c>
      <c r="AA50" s="821">
        <f t="shared" si="5"/>
        <v>8.82864</v>
      </c>
      <c r="AB50" s="822">
        <f t="shared" si="5"/>
        <v>2.9098800000000002</v>
      </c>
      <c r="AC50" s="820">
        <f t="shared" si="5"/>
        <v>983.67079237787379</v>
      </c>
      <c r="AD50" s="821">
        <f t="shared" si="5"/>
        <v>8.9936399999999992</v>
      </c>
      <c r="AE50" s="822">
        <f t="shared" si="5"/>
        <v>2.72052</v>
      </c>
      <c r="AF50" s="820">
        <f t="shared" si="5"/>
        <v>954.11859768075897</v>
      </c>
      <c r="AG50" s="821">
        <f t="shared" si="5"/>
        <v>8.7566399999999991</v>
      </c>
      <c r="AH50" s="822">
        <f t="shared" si="5"/>
        <v>2.5003199999999999</v>
      </c>
      <c r="AI50" s="820">
        <f t="shared" si="5"/>
        <v>936.53722114211587</v>
      </c>
      <c r="AJ50" s="821">
        <f t="shared" si="5"/>
        <v>8.5888799999999996</v>
      </c>
      <c r="AK50" s="822">
        <f t="shared" si="5"/>
        <v>2.4775199999999997</v>
      </c>
      <c r="AL50" s="820">
        <f t="shared" si="5"/>
        <v>953.45883331301718</v>
      </c>
      <c r="AM50" s="821">
        <f t="shared" si="5"/>
        <v>8.73156</v>
      </c>
      <c r="AN50" s="822">
        <f t="shared" si="5"/>
        <v>2.4878399999999998</v>
      </c>
      <c r="AO50" s="820">
        <f t="shared" si="5"/>
        <v>932.87365122314748</v>
      </c>
      <c r="AP50" s="821">
        <f t="shared" si="5"/>
        <v>8.5207200000000007</v>
      </c>
      <c r="AQ50" s="822">
        <f t="shared" si="5"/>
        <v>2.48136</v>
      </c>
    </row>
    <row r="51" spans="1:81" s="875" customFormat="1" ht="15.75" customHeight="1">
      <c r="B51" s="949"/>
      <c r="C51" s="949"/>
      <c r="D51" s="949"/>
      <c r="E51" s="949"/>
      <c r="F51" s="949"/>
      <c r="T51" s="876"/>
      <c r="U51" s="877"/>
    </row>
    <row r="52" spans="1:81" s="710" customFormat="1" ht="16.5" customHeight="1" thickBot="1">
      <c r="A52" s="824" t="s">
        <v>53</v>
      </c>
      <c r="B52" s="711"/>
      <c r="C52" s="711"/>
      <c r="D52" s="711"/>
      <c r="E52" s="711"/>
      <c r="F52" s="711"/>
      <c r="G52" s="711"/>
      <c r="H52" s="825"/>
      <c r="I52" s="826"/>
      <c r="J52" s="759"/>
      <c r="K52" s="827"/>
      <c r="L52" s="827"/>
      <c r="M52" s="827"/>
      <c r="N52" s="827"/>
      <c r="O52" s="827"/>
      <c r="P52" s="827"/>
      <c r="Q52" s="827"/>
      <c r="R52" s="827"/>
      <c r="S52" s="827"/>
      <c r="T52" s="827"/>
      <c r="U52" s="827"/>
      <c r="V52" s="827"/>
      <c r="W52" s="827"/>
      <c r="X52" s="827"/>
      <c r="Y52" s="827"/>
      <c r="Z52" s="827"/>
      <c r="AA52" s="827"/>
      <c r="AB52" s="827"/>
      <c r="AC52" s="827"/>
      <c r="AD52" s="827"/>
      <c r="AE52" s="827"/>
      <c r="AF52" s="827"/>
      <c r="AG52" s="827"/>
      <c r="AH52" s="827"/>
      <c r="AI52" s="827"/>
      <c r="AJ52" s="827"/>
      <c r="AK52" s="827"/>
      <c r="AL52" s="827"/>
      <c r="AM52" s="827"/>
      <c r="AN52" s="827"/>
      <c r="AO52" s="827"/>
      <c r="AP52" s="827"/>
      <c r="AQ52" s="827"/>
    </row>
    <row r="53" spans="1:81" s="710" customFormat="1" ht="16.5" customHeight="1">
      <c r="A53" s="1528" t="s">
        <v>20</v>
      </c>
      <c r="B53" s="828" t="s">
        <v>54</v>
      </c>
      <c r="C53" s="829"/>
      <c r="D53" s="829" t="s">
        <v>55</v>
      </c>
      <c r="E53" s="829"/>
      <c r="F53" s="829"/>
      <c r="G53" s="830"/>
      <c r="H53" s="831">
        <f>$C$55/1000</f>
        <v>3.5999999999999997E-2</v>
      </c>
      <c r="I53" s="832" t="s">
        <v>56</v>
      </c>
      <c r="J53" s="833">
        <f>$G$55/1000</f>
        <v>0.17299999999999999</v>
      </c>
      <c r="K53" s="831">
        <f>$C$55/1000</f>
        <v>3.5999999999999997E-2</v>
      </c>
      <c r="L53" s="832" t="s">
        <v>56</v>
      </c>
      <c r="M53" s="833">
        <f>$G$55/1000</f>
        <v>0.17299999999999999</v>
      </c>
      <c r="N53" s="831">
        <f>$C$55/1000</f>
        <v>3.5999999999999997E-2</v>
      </c>
      <c r="O53" s="832" t="s">
        <v>56</v>
      </c>
      <c r="P53" s="833">
        <f>$G$55/1000</f>
        <v>0.17299999999999999</v>
      </c>
      <c r="Q53" s="831">
        <f>$C$55/1000</f>
        <v>3.5999999999999997E-2</v>
      </c>
      <c r="R53" s="832" t="s">
        <v>56</v>
      </c>
      <c r="S53" s="833">
        <f>$G$55/1000</f>
        <v>0.17299999999999999</v>
      </c>
      <c r="T53" s="831">
        <f>$C$55/1000</f>
        <v>3.5999999999999997E-2</v>
      </c>
      <c r="U53" s="832" t="s">
        <v>56</v>
      </c>
      <c r="V53" s="833">
        <f>$G$55/1000</f>
        <v>0.17299999999999999</v>
      </c>
      <c r="W53" s="831">
        <f>$C$55/1000</f>
        <v>3.5999999999999997E-2</v>
      </c>
      <c r="X53" s="832" t="s">
        <v>56</v>
      </c>
      <c r="Y53" s="833">
        <f>$G$55/1000</f>
        <v>0.17299999999999999</v>
      </c>
      <c r="Z53" s="831">
        <f>$C$55/1000</f>
        <v>3.5999999999999997E-2</v>
      </c>
      <c r="AA53" s="832" t="s">
        <v>56</v>
      </c>
      <c r="AB53" s="833">
        <f>$G$55/1000</f>
        <v>0.17299999999999999</v>
      </c>
      <c r="AC53" s="831">
        <f>$C$55/1000</f>
        <v>3.5999999999999997E-2</v>
      </c>
      <c r="AD53" s="832" t="s">
        <v>56</v>
      </c>
      <c r="AE53" s="833">
        <f>$G$55/1000</f>
        <v>0.17299999999999999</v>
      </c>
      <c r="AF53" s="831">
        <f>$C$55/1000</f>
        <v>3.5999999999999997E-2</v>
      </c>
      <c r="AG53" s="832" t="s">
        <v>56</v>
      </c>
      <c r="AH53" s="833">
        <f>$G$55/1000</f>
        <v>0.17299999999999999</v>
      </c>
      <c r="AI53" s="831">
        <f>$C$55/1000</f>
        <v>3.5999999999999997E-2</v>
      </c>
      <c r="AJ53" s="832" t="s">
        <v>56</v>
      </c>
      <c r="AK53" s="833">
        <f>$G$55/1000</f>
        <v>0.17299999999999999</v>
      </c>
      <c r="AL53" s="831">
        <f>$C$55/1000</f>
        <v>3.5999999999999997E-2</v>
      </c>
      <c r="AM53" s="832" t="s">
        <v>56</v>
      </c>
      <c r="AN53" s="833">
        <f>$G$55/1000</f>
        <v>0.17299999999999999</v>
      </c>
      <c r="AO53" s="831">
        <f>$C$55/1000</f>
        <v>3.5999999999999997E-2</v>
      </c>
      <c r="AP53" s="832" t="s">
        <v>56</v>
      </c>
      <c r="AQ53" s="833">
        <f>$G$55/1000</f>
        <v>0.17299999999999999</v>
      </c>
      <c r="AR53" s="720"/>
    </row>
    <row r="54" spans="1:81" s="710" customFormat="1" ht="16.5" customHeight="1" thickBot="1">
      <c r="A54" s="1529"/>
      <c r="B54" s="834" t="s">
        <v>57</v>
      </c>
      <c r="C54" s="835"/>
      <c r="D54" s="835" t="s">
        <v>58</v>
      </c>
      <c r="E54" s="835"/>
      <c r="F54" s="835"/>
      <c r="G54" s="836"/>
      <c r="H54" s="837">
        <f>((I24^2+J24^2)*$G$56/1000)/($C$7*$C$7)</f>
        <v>4.0313298641525223E-3</v>
      </c>
      <c r="I54" s="838" t="s">
        <v>56</v>
      </c>
      <c r="J54" s="839">
        <f>((I24^2+J24^2)*$J$56)/(100*$C$7)</f>
        <v>0.25195811650953265</v>
      </c>
      <c r="K54" s="837">
        <f>((L24^2+M24^2)*$G$56/1000)/($C$7*$C$7)</f>
        <v>4.0308468979947335E-3</v>
      </c>
      <c r="L54" s="838" t="s">
        <v>56</v>
      </c>
      <c r="M54" s="839">
        <f>((L24^2+M24^2)*$J$56)/(100*$C$7)</f>
        <v>0.25192793112467082</v>
      </c>
      <c r="N54" s="837">
        <f>((O24^2+P24^2)*$G$56/1000)/($C$7*$C$7)</f>
        <v>4.0311203011541494E-3</v>
      </c>
      <c r="O54" s="838" t="s">
        <v>56</v>
      </c>
      <c r="P54" s="839">
        <f>((O24^2+P24^2)*$J$56)/(100*$C$7)</f>
        <v>0.25194501882213433</v>
      </c>
      <c r="Q54" s="837">
        <f>((R24^2+S24^2)*$G$56/1000)/($C$7*$C$7)</f>
        <v>3.9643414414287448E-3</v>
      </c>
      <c r="R54" s="838" t="s">
        <v>56</v>
      </c>
      <c r="S54" s="839">
        <f>((R24^2+S24^2)*$J$56)/(100*$C$7)</f>
        <v>0.24777134008929658</v>
      </c>
      <c r="T54" s="837">
        <f>((U24^2+V24^2)*$G$56/1000)/($C$7*$C$7)</f>
        <v>4.0316763538753436E-3</v>
      </c>
      <c r="U54" s="838" t="s">
        <v>56</v>
      </c>
      <c r="V54" s="839">
        <f>((U24^2+V24^2)*$J$56)/(100*$C$7)</f>
        <v>0.25197977211720896</v>
      </c>
      <c r="W54" s="837">
        <f>((X24^2+Y24^2)*$G$56/1000)/($C$7*$C$7)</f>
        <v>4.0320728072496016E-3</v>
      </c>
      <c r="X54" s="838" t="s">
        <v>56</v>
      </c>
      <c r="Y54" s="839">
        <f>((X24^2+Y24^2)*$J$56)/(100*$C$7)</f>
        <v>0.25200455045310011</v>
      </c>
      <c r="Z54" s="837">
        <f>((AA24^2+AB24^2)*$G$56/1000)/($C$7*$C$7)</f>
        <v>4.0325405117922816E-3</v>
      </c>
      <c r="AA54" s="838" t="s">
        <v>56</v>
      </c>
      <c r="AB54" s="839">
        <f>((AA24^2+AB24^2)*$J$56)/(100*$C$7)</f>
        <v>0.25203378198701759</v>
      </c>
      <c r="AC54" s="837">
        <f>((AD24^2+AE24^2)*$G$56/1000)/($C$7*$C$7)</f>
        <v>4.0330367019601378E-3</v>
      </c>
      <c r="AD54" s="838" t="s">
        <v>56</v>
      </c>
      <c r="AE54" s="839">
        <f>((AD24^2+AE24^2)*$J$56)/(100*$C$7)</f>
        <v>0.25206479387250863</v>
      </c>
      <c r="AF54" s="837">
        <f>((AG24^2+AH24^2)*$G$56/1000)/($C$7*$C$7)</f>
        <v>4.0335783480125809E-3</v>
      </c>
      <c r="AG54" s="838" t="s">
        <v>56</v>
      </c>
      <c r="AH54" s="839">
        <f>((AG24^2+AH24^2)*$J$56)/(100*$C$7)</f>
        <v>0.25209864675078636</v>
      </c>
      <c r="AI54" s="837">
        <f>((AJ24^2+AK24^2)*$G$56/1000)/($C$7*$C$7)</f>
        <v>4.0341873737081346E-3</v>
      </c>
      <c r="AJ54" s="838" t="s">
        <v>56</v>
      </c>
      <c r="AK54" s="839">
        <f>((AJ24^2+AK24^2)*$J$56)/(100*$C$7)</f>
        <v>0.25213671085675837</v>
      </c>
      <c r="AL54" s="837">
        <f>((AM24^2+AN24^2)*$G$56/1000)/($C$7*$C$7)</f>
        <v>4.0345944699571807E-3</v>
      </c>
      <c r="AM54" s="838" t="s">
        <v>56</v>
      </c>
      <c r="AN54" s="839">
        <f>((AM24^2+AN24^2)*$J$56)/(100*$C$7)</f>
        <v>0.25216215437232381</v>
      </c>
      <c r="AO54" s="837">
        <f>((AP24^2+AQ24^2)*$G$56/1000)/($C$7*$C$7)</f>
        <v>4.0349006379099316E-3</v>
      </c>
      <c r="AP54" s="838" t="s">
        <v>56</v>
      </c>
      <c r="AQ54" s="839">
        <f>((AP24^2+AQ24^2)*$J$56)/(100*$C$7)</f>
        <v>0.25218128986937072</v>
      </c>
      <c r="AR54" s="720"/>
    </row>
    <row r="55" spans="1:81" s="710" customFormat="1" ht="16.5" customHeight="1">
      <c r="A55" s="1529"/>
      <c r="B55" s="840" t="s">
        <v>193</v>
      </c>
      <c r="C55" s="841">
        <v>36</v>
      </c>
      <c r="D55" s="842"/>
      <c r="E55" s="1590" t="s">
        <v>194</v>
      </c>
      <c r="F55" s="1590"/>
      <c r="G55" s="843">
        <v>173</v>
      </c>
      <c r="H55" s="844"/>
      <c r="I55" s="845"/>
      <c r="J55" s="846"/>
      <c r="K55" s="1573"/>
      <c r="L55" s="1591"/>
      <c r="M55" s="1574"/>
      <c r="N55" s="1573"/>
      <c r="O55" s="1591"/>
      <c r="P55" s="1574"/>
      <c r="Q55" s="1573"/>
      <c r="R55" s="1591"/>
      <c r="S55" s="1574"/>
      <c r="T55" s="1573"/>
      <c r="U55" s="1591"/>
      <c r="V55" s="1574"/>
      <c r="W55" s="1573"/>
      <c r="X55" s="1591"/>
      <c r="Y55" s="1574"/>
      <c r="Z55" s="1573"/>
      <c r="AA55" s="1591"/>
      <c r="AB55" s="1574"/>
      <c r="AC55" s="1573"/>
      <c r="AD55" s="1591"/>
      <c r="AE55" s="1574"/>
      <c r="AF55" s="1573"/>
      <c r="AG55" s="1591"/>
      <c r="AH55" s="1574"/>
      <c r="AI55" s="1573"/>
      <c r="AJ55" s="1591"/>
      <c r="AK55" s="1574"/>
      <c r="AL55" s="1573"/>
      <c r="AM55" s="1591"/>
      <c r="AN55" s="1574"/>
      <c r="AO55" s="1573"/>
      <c r="AP55" s="1591"/>
      <c r="AQ55" s="1574"/>
    </row>
    <row r="56" spans="1:81" s="710" customFormat="1" ht="16.5" customHeight="1" thickBot="1">
      <c r="A56" s="1529"/>
      <c r="B56" s="818"/>
      <c r="C56" s="819"/>
      <c r="D56" s="756"/>
      <c r="E56" s="847"/>
      <c r="F56" s="847" t="s">
        <v>61</v>
      </c>
      <c r="G56" s="885">
        <v>120</v>
      </c>
      <c r="H56" s="1593" t="s">
        <v>243</v>
      </c>
      <c r="I56" s="1594"/>
      <c r="J56" s="849">
        <v>30</v>
      </c>
      <c r="K56" s="1575"/>
      <c r="L56" s="1592"/>
      <c r="M56" s="1576"/>
      <c r="N56" s="1575"/>
      <c r="O56" s="1592"/>
      <c r="P56" s="1576"/>
      <c r="Q56" s="1575"/>
      <c r="R56" s="1592"/>
      <c r="S56" s="1576"/>
      <c r="T56" s="1575"/>
      <c r="U56" s="1592"/>
      <c r="V56" s="1576"/>
      <c r="W56" s="1575"/>
      <c r="X56" s="1592"/>
      <c r="Y56" s="1576"/>
      <c r="Z56" s="1575"/>
      <c r="AA56" s="1592"/>
      <c r="AB56" s="1576"/>
      <c r="AC56" s="1575"/>
      <c r="AD56" s="1592"/>
      <c r="AE56" s="1576"/>
      <c r="AF56" s="1575"/>
      <c r="AG56" s="1592"/>
      <c r="AH56" s="1576"/>
      <c r="AI56" s="1575"/>
      <c r="AJ56" s="1592"/>
      <c r="AK56" s="1576"/>
      <c r="AL56" s="1575"/>
      <c r="AM56" s="1592"/>
      <c r="AN56" s="1576"/>
      <c r="AO56" s="1575"/>
      <c r="AP56" s="1592"/>
      <c r="AQ56" s="1576"/>
    </row>
    <row r="57" spans="1:81" s="710" customFormat="1" ht="16.5" customHeight="1" thickBot="1">
      <c r="A57" s="1530"/>
      <c r="B57" s="1595" t="s">
        <v>63</v>
      </c>
      <c r="C57" s="1596"/>
      <c r="D57" s="1596"/>
      <c r="E57" s="1596"/>
      <c r="F57" s="1596"/>
      <c r="G57" s="1597"/>
      <c r="H57" s="850">
        <f>I24+H53+H54</f>
        <v>4.4217792298641525</v>
      </c>
      <c r="I57" s="851" t="s">
        <v>56</v>
      </c>
      <c r="J57" s="852">
        <f>J24+J53+J54</f>
        <v>1.7654039565095327</v>
      </c>
      <c r="K57" s="850">
        <f>L24+K53+K54</f>
        <v>4.421448866897995</v>
      </c>
      <c r="L57" s="851" t="s">
        <v>56</v>
      </c>
      <c r="M57" s="852">
        <f>M24+M53+M54</f>
        <v>1.7655137711246707</v>
      </c>
      <c r="N57" s="850">
        <f>O24+N53+N54</f>
        <v>4.4215994003011536</v>
      </c>
      <c r="O57" s="851" t="s">
        <v>56</v>
      </c>
      <c r="P57" s="852">
        <f>P24+P53+P54</f>
        <v>1.7655708588221344</v>
      </c>
      <c r="Q57" s="850">
        <f>R24+Q53+Q54</f>
        <v>4.381642951441429</v>
      </c>
      <c r="R57" s="851" t="s">
        <v>56</v>
      </c>
      <c r="S57" s="852">
        <f>S24+S53+S54</f>
        <v>1.7614571800892964</v>
      </c>
      <c r="T57" s="850">
        <f>U24+T53+T54</f>
        <v>4.4218906563538747</v>
      </c>
      <c r="U57" s="851" t="s">
        <v>56</v>
      </c>
      <c r="V57" s="852">
        <f>V24+V53+V54</f>
        <v>1.765735612117209</v>
      </c>
      <c r="W57" s="850">
        <f>X24+W53+W54</f>
        <v>4.4221113628072493</v>
      </c>
      <c r="X57" s="851" t="s">
        <v>56</v>
      </c>
      <c r="Y57" s="852">
        <f>Y24+Y53+Y54</f>
        <v>1.7658103904531002</v>
      </c>
      <c r="Z57" s="850">
        <f>AA24+Z53+Z54</f>
        <v>4.4223622305117916</v>
      </c>
      <c r="AA57" s="851" t="s">
        <v>56</v>
      </c>
      <c r="AB57" s="852">
        <f>AB24+AB53+AB54</f>
        <v>1.7659296219870175</v>
      </c>
      <c r="AC57" s="850">
        <f>AD24+AC53+AC54</f>
        <v>4.4226330967019605</v>
      </c>
      <c r="AD57" s="851" t="s">
        <v>56</v>
      </c>
      <c r="AE57" s="852">
        <f>AE24+AE53+AE54</f>
        <v>1.7660406338725088</v>
      </c>
      <c r="AF57" s="850">
        <f>AG24+AF53+AF54</f>
        <v>4.4229340583480115</v>
      </c>
      <c r="AG57" s="851" t="s">
        <v>56</v>
      </c>
      <c r="AH57" s="852">
        <f>AH24+AH53+AH54</f>
        <v>1.7661444867507865</v>
      </c>
      <c r="AI57" s="850">
        <f>AJ24+AI53+AI54</f>
        <v>4.4232750973737076</v>
      </c>
      <c r="AJ57" s="851" t="s">
        <v>56</v>
      </c>
      <c r="AK57" s="852">
        <f>AK24+AK53+AK54</f>
        <v>1.7662525508567586</v>
      </c>
      <c r="AL57" s="850">
        <f>AM24+AL53+AL54</f>
        <v>4.4234959444699564</v>
      </c>
      <c r="AM57" s="851" t="s">
        <v>56</v>
      </c>
      <c r="AN57" s="852">
        <f>AN24+AN53+AN54</f>
        <v>1.7663479943723239</v>
      </c>
      <c r="AO57" s="850">
        <f>AP24+AO53+AO54</f>
        <v>4.4236567206379105</v>
      </c>
      <c r="AP57" s="851" t="s">
        <v>56</v>
      </c>
      <c r="AQ57" s="852">
        <f>AQ24+AQ53+AQ54</f>
        <v>1.7664371298693708</v>
      </c>
    </row>
    <row r="58" spans="1:81" s="710" customFormat="1" ht="16.5" customHeight="1">
      <c r="A58" s="1528" t="s">
        <v>24</v>
      </c>
      <c r="B58" s="828" t="s">
        <v>54</v>
      </c>
      <c r="C58" s="829"/>
      <c r="D58" s="829" t="s">
        <v>55</v>
      </c>
      <c r="E58" s="829"/>
      <c r="F58" s="829"/>
      <c r="G58" s="829"/>
      <c r="H58" s="831">
        <f>$C$60/1000</f>
        <v>3.5999999999999997E-2</v>
      </c>
      <c r="I58" s="832" t="s">
        <v>56</v>
      </c>
      <c r="J58" s="833">
        <f>$G$60/1000</f>
        <v>0.17299999999999999</v>
      </c>
      <c r="K58" s="831">
        <f>$C$60/1000</f>
        <v>3.5999999999999997E-2</v>
      </c>
      <c r="L58" s="832" t="s">
        <v>56</v>
      </c>
      <c r="M58" s="833">
        <f>$G$60/1000</f>
        <v>0.17299999999999999</v>
      </c>
      <c r="N58" s="831">
        <f>$C$60/1000</f>
        <v>3.5999999999999997E-2</v>
      </c>
      <c r="O58" s="832" t="s">
        <v>56</v>
      </c>
      <c r="P58" s="833">
        <f>$G$60/1000</f>
        <v>0.17299999999999999</v>
      </c>
      <c r="Q58" s="831">
        <f>$C$60/1000</f>
        <v>3.5999999999999997E-2</v>
      </c>
      <c r="R58" s="832" t="s">
        <v>56</v>
      </c>
      <c r="S58" s="833">
        <f>$G$60/1000</f>
        <v>0.17299999999999999</v>
      </c>
      <c r="T58" s="831">
        <f>$C$60/1000</f>
        <v>3.5999999999999997E-2</v>
      </c>
      <c r="U58" s="832" t="s">
        <v>56</v>
      </c>
      <c r="V58" s="833">
        <f>$G$60/1000</f>
        <v>0.17299999999999999</v>
      </c>
      <c r="W58" s="831">
        <f>$C$60/1000</f>
        <v>3.5999999999999997E-2</v>
      </c>
      <c r="X58" s="832" t="s">
        <v>56</v>
      </c>
      <c r="Y58" s="833">
        <f>$G$60/1000</f>
        <v>0.17299999999999999</v>
      </c>
      <c r="Z58" s="831">
        <f>$C$60/1000</f>
        <v>3.5999999999999997E-2</v>
      </c>
      <c r="AA58" s="832" t="s">
        <v>56</v>
      </c>
      <c r="AB58" s="833">
        <f>$G$60/1000</f>
        <v>0.17299999999999999</v>
      </c>
      <c r="AC58" s="831">
        <f>$C$60/1000</f>
        <v>3.5999999999999997E-2</v>
      </c>
      <c r="AD58" s="832" t="s">
        <v>56</v>
      </c>
      <c r="AE58" s="833">
        <f>$G$60/1000</f>
        <v>0.17299999999999999</v>
      </c>
      <c r="AF58" s="831">
        <f>$C$60/1000</f>
        <v>3.5999999999999997E-2</v>
      </c>
      <c r="AG58" s="832" t="s">
        <v>56</v>
      </c>
      <c r="AH58" s="833">
        <f>$G$60/1000</f>
        <v>0.17299999999999999</v>
      </c>
      <c r="AI58" s="831">
        <f>$C$60/1000</f>
        <v>3.5999999999999997E-2</v>
      </c>
      <c r="AJ58" s="832" t="s">
        <v>56</v>
      </c>
      <c r="AK58" s="833">
        <f>$G$60/1000</f>
        <v>0.17299999999999999</v>
      </c>
      <c r="AL58" s="831">
        <f>$C$60/1000</f>
        <v>3.5999999999999997E-2</v>
      </c>
      <c r="AM58" s="832" t="s">
        <v>56</v>
      </c>
      <c r="AN58" s="833">
        <f>$G$60/1000</f>
        <v>0.17299999999999999</v>
      </c>
      <c r="AO58" s="831">
        <f>$C$60/1000</f>
        <v>3.5999999999999997E-2</v>
      </c>
      <c r="AP58" s="832" t="s">
        <v>56</v>
      </c>
      <c r="AQ58" s="833">
        <f>$G$60/1000</f>
        <v>0.17299999999999999</v>
      </c>
      <c r="AR58" s="720"/>
    </row>
    <row r="59" spans="1:81" s="710" customFormat="1" ht="16.5" customHeight="1" thickBot="1">
      <c r="A59" s="1529"/>
      <c r="B59" s="834" t="s">
        <v>57</v>
      </c>
      <c r="C59" s="835"/>
      <c r="D59" s="835" t="s">
        <v>58</v>
      </c>
      <c r="E59" s="835"/>
      <c r="F59" s="835"/>
      <c r="G59" s="853"/>
      <c r="H59" s="837">
        <f>((I25^2+J25^2)*$G$61/1000)/($C$7*$C$7)</f>
        <v>3.4779986159370006E-3</v>
      </c>
      <c r="I59" s="838" t="s">
        <v>56</v>
      </c>
      <c r="J59" s="839">
        <f>((I25^2+J25^2)*$J$61)/(100*$C$7)</f>
        <v>0.21737491349606253</v>
      </c>
      <c r="K59" s="837">
        <f>((L25^2+M25^2)*$G$61/1000)/($C$7*$C$7)</f>
        <v>3.487997901021177E-3</v>
      </c>
      <c r="L59" s="838" t="s">
        <v>56</v>
      </c>
      <c r="M59" s="839">
        <f>((L25^2+M25^2)*$J$61)/(100*$C$7)</f>
        <v>0.21799986881382355</v>
      </c>
      <c r="N59" s="837">
        <f>((O25^2+P25^2)*$G$61/1000)/($C$7*$C$7)</f>
        <v>3.4845956972098841E-3</v>
      </c>
      <c r="O59" s="838" t="s">
        <v>56</v>
      </c>
      <c r="P59" s="839">
        <f>((O25^2+P25^2)*$J$61)/(100*$C$7)</f>
        <v>0.21778723107561773</v>
      </c>
      <c r="Q59" s="837">
        <f>((R25^2+S25^2)*$G$61/1000)/($C$7*$C$7)</f>
        <v>3.4848450358199359E-3</v>
      </c>
      <c r="R59" s="838" t="s">
        <v>56</v>
      </c>
      <c r="S59" s="839">
        <f>((R25^2+S25^2)*$J$61)/(100*$C$7)</f>
        <v>0.21780281473874596</v>
      </c>
      <c r="T59" s="837">
        <f>((U25^2+V25^2)*$G$61/1000)/($C$7*$C$7)</f>
        <v>3.4851509346787699E-3</v>
      </c>
      <c r="U59" s="838" t="s">
        <v>56</v>
      </c>
      <c r="V59" s="839">
        <f>((U25^2+V25^2)*$J$61)/(100*$C$7)</f>
        <v>0.21782193341742315</v>
      </c>
      <c r="W59" s="837">
        <f>((X25^2+Y25^2)*$G$61/1000)/($C$7*$C$7)</f>
        <v>3.4854359850988105E-3</v>
      </c>
      <c r="X59" s="838" t="s">
        <v>56</v>
      </c>
      <c r="Y59" s="839">
        <f>((X25^2+Y25^2)*$J$61)/(100*$C$7)</f>
        <v>0.21783974906867565</v>
      </c>
      <c r="Z59" s="837">
        <f>((AA25^2+AB25^2)*$G$61/1000)/($C$7*$C$7)</f>
        <v>3.4861446726168351E-3</v>
      </c>
      <c r="AA59" s="838" t="s">
        <v>56</v>
      </c>
      <c r="AB59" s="839">
        <f>((AA25^2+AB25^2)*$J$61)/(100*$C$7)</f>
        <v>0.21788404203855222</v>
      </c>
      <c r="AC59" s="837">
        <f>((AD25^2+AE25^2)*$G$61/1000)/($C$7*$C$7)</f>
        <v>3.4865130227192467E-3</v>
      </c>
      <c r="AD59" s="838" t="s">
        <v>56</v>
      </c>
      <c r="AE59" s="839">
        <f>((AD25^2+AE25^2)*$J$61)/(100*$C$7)</f>
        <v>0.2179070639199529</v>
      </c>
      <c r="AF59" s="837">
        <f>((AG25^2+AH25^2)*$G$61/1000)/($C$7*$C$7)</f>
        <v>3.4870154826500688E-3</v>
      </c>
      <c r="AG59" s="838" t="s">
        <v>56</v>
      </c>
      <c r="AH59" s="839">
        <f>((AG25^2+AH25^2)*$J$61)/(100*$C$7)</f>
        <v>0.2179384676656293</v>
      </c>
      <c r="AI59" s="837">
        <f>((AJ25^2+AK25^2)*$G$61/1000)/($C$7*$C$7)</f>
        <v>3.4874706453936512E-3</v>
      </c>
      <c r="AJ59" s="838" t="s">
        <v>56</v>
      </c>
      <c r="AK59" s="839">
        <f>((AJ25^2+AK25^2)*$J$61)/(100*$C$7)</f>
        <v>0.21796691533710319</v>
      </c>
      <c r="AL59" s="837">
        <f>((AM25^2+AN25^2)*$G$61/1000)/($C$7*$C$7)</f>
        <v>3.4879159622955031E-3</v>
      </c>
      <c r="AM59" s="838" t="s">
        <v>56</v>
      </c>
      <c r="AN59" s="839">
        <f>((AM25^2+AN25^2)*$J$61)/(100*$C$7)</f>
        <v>0.21799474764346891</v>
      </c>
      <c r="AO59" s="837">
        <f>((AP25^2+AQ25^2)*$G$61/1000)/($C$7*$C$7)</f>
        <v>3.4882839067355031E-3</v>
      </c>
      <c r="AP59" s="838" t="s">
        <v>56</v>
      </c>
      <c r="AQ59" s="839">
        <f>((AP25^2+AQ25^2)*$J$61)/(100*$C$7)</f>
        <v>0.21801774417096895</v>
      </c>
      <c r="AR59" s="720"/>
    </row>
    <row r="60" spans="1:81" s="710" customFormat="1" ht="16.5" customHeight="1">
      <c r="A60" s="1529"/>
      <c r="B60" s="840" t="s">
        <v>193</v>
      </c>
      <c r="C60" s="841">
        <v>36</v>
      </c>
      <c r="D60" s="842"/>
      <c r="E60" s="1590" t="s">
        <v>194</v>
      </c>
      <c r="F60" s="1590"/>
      <c r="G60" s="843">
        <v>173</v>
      </c>
      <c r="H60" s="844"/>
      <c r="I60" s="845"/>
      <c r="J60" s="856"/>
      <c r="K60" s="1598"/>
      <c r="L60" s="1599"/>
      <c r="M60" s="1600"/>
      <c r="N60" s="1598"/>
      <c r="O60" s="1599"/>
      <c r="P60" s="1600"/>
      <c r="Q60" s="1598"/>
      <c r="R60" s="1599"/>
      <c r="S60" s="1600"/>
      <c r="T60" s="1598"/>
      <c r="U60" s="1599"/>
      <c r="V60" s="1600"/>
      <c r="W60" s="1598"/>
      <c r="X60" s="1599"/>
      <c r="Y60" s="1600"/>
      <c r="Z60" s="1598"/>
      <c r="AA60" s="1599"/>
      <c r="AB60" s="1600"/>
      <c r="AC60" s="1598"/>
      <c r="AD60" s="1599"/>
      <c r="AE60" s="1600"/>
      <c r="AF60" s="1598"/>
      <c r="AG60" s="1599"/>
      <c r="AH60" s="1600"/>
      <c r="AI60" s="1598"/>
      <c r="AJ60" s="1599"/>
      <c r="AK60" s="1600"/>
      <c r="AL60" s="1598"/>
      <c r="AM60" s="1599"/>
      <c r="AN60" s="1600"/>
      <c r="AO60" s="1598"/>
      <c r="AP60" s="1599"/>
      <c r="AQ60" s="1600"/>
      <c r="AR60" s="720"/>
    </row>
    <row r="61" spans="1:81" s="710" customFormat="1" ht="16.5" customHeight="1" thickBot="1">
      <c r="A61" s="1529"/>
      <c r="B61" s="858"/>
      <c r="C61" s="827"/>
      <c r="D61" s="711"/>
      <c r="E61" s="847"/>
      <c r="F61" s="847" t="s">
        <v>61</v>
      </c>
      <c r="G61" s="885">
        <v>120</v>
      </c>
      <c r="H61" s="1593" t="s">
        <v>243</v>
      </c>
      <c r="I61" s="1594"/>
      <c r="J61" s="849">
        <v>30</v>
      </c>
      <c r="K61" s="1601"/>
      <c r="L61" s="1602"/>
      <c r="M61" s="1603"/>
      <c r="N61" s="1601"/>
      <c r="O61" s="1602"/>
      <c r="P61" s="1603"/>
      <c r="Q61" s="1601"/>
      <c r="R61" s="1602"/>
      <c r="S61" s="1603"/>
      <c r="T61" s="1601"/>
      <c r="U61" s="1602"/>
      <c r="V61" s="1603"/>
      <c r="W61" s="1601"/>
      <c r="X61" s="1602"/>
      <c r="Y61" s="1603"/>
      <c r="Z61" s="1601"/>
      <c r="AA61" s="1602"/>
      <c r="AB61" s="1603"/>
      <c r="AC61" s="1601"/>
      <c r="AD61" s="1602"/>
      <c r="AE61" s="1603"/>
      <c r="AF61" s="1601"/>
      <c r="AG61" s="1602"/>
      <c r="AH61" s="1603"/>
      <c r="AI61" s="1601"/>
      <c r="AJ61" s="1602"/>
      <c r="AK61" s="1603"/>
      <c r="AL61" s="1601"/>
      <c r="AM61" s="1602"/>
      <c r="AN61" s="1603"/>
      <c r="AO61" s="1601"/>
      <c r="AP61" s="1602"/>
      <c r="AQ61" s="1603"/>
      <c r="AR61" s="733"/>
    </row>
    <row r="62" spans="1:81" s="863" customFormat="1" ht="16.5" customHeight="1" thickBot="1">
      <c r="A62" s="1530"/>
      <c r="B62" s="1595" t="s">
        <v>63</v>
      </c>
      <c r="C62" s="1596"/>
      <c r="D62" s="1596"/>
      <c r="E62" s="1596"/>
      <c r="F62" s="1596"/>
      <c r="G62" s="1597"/>
      <c r="H62" s="860">
        <f>I25+H58+H59</f>
        <v>4.0627871986159363</v>
      </c>
      <c r="I62" s="861" t="s">
        <v>56</v>
      </c>
      <c r="J62" s="862">
        <f>J25+J58+J59</f>
        <v>1.7787405734960624</v>
      </c>
      <c r="K62" s="860">
        <f>L25+K58+K59</f>
        <v>4.0668873179010205</v>
      </c>
      <c r="L62" s="861" t="s">
        <v>56</v>
      </c>
      <c r="M62" s="862">
        <f>M25+M58+M59</f>
        <v>1.7862455288138237</v>
      </c>
      <c r="N62" s="860">
        <f>O25+N58+N59</f>
        <v>4.0670340456972101</v>
      </c>
      <c r="O62" s="861" t="s">
        <v>56</v>
      </c>
      <c r="P62" s="862">
        <f>P25+P58+P59</f>
        <v>1.7792328910756179</v>
      </c>
      <c r="Q62" s="860">
        <f>R25+Q58+Q59</f>
        <v>4.0671644850358195</v>
      </c>
      <c r="R62" s="861" t="s">
        <v>56</v>
      </c>
      <c r="S62" s="862">
        <f>S25+S58+S59</f>
        <v>1.7793384747387462</v>
      </c>
      <c r="T62" s="860">
        <f>U25+T58+T59</f>
        <v>4.0673349909346781</v>
      </c>
      <c r="U62" s="861" t="s">
        <v>56</v>
      </c>
      <c r="V62" s="862">
        <f>V25+V58+V59</f>
        <v>1.7794375934174234</v>
      </c>
      <c r="W62" s="860">
        <f>X25+W58+W59</f>
        <v>4.0674954359850988</v>
      </c>
      <c r="X62" s="861" t="s">
        <v>56</v>
      </c>
      <c r="Y62" s="862">
        <f>Y25+Y58+Y59</f>
        <v>1.7795254090686758</v>
      </c>
      <c r="Z62" s="860">
        <f>AA25+Z58+Z59</f>
        <v>4.0679163746726159</v>
      </c>
      <c r="AA62" s="861" t="s">
        <v>56</v>
      </c>
      <c r="AB62" s="862">
        <f>AB25+AB58+AB59</f>
        <v>1.7796797020385522</v>
      </c>
      <c r="AC62" s="860">
        <f>AD25+AC58+AC59</f>
        <v>4.0681169330227185</v>
      </c>
      <c r="AD62" s="861" t="s">
        <v>56</v>
      </c>
      <c r="AE62" s="862">
        <f>AE25+AE58+AE59</f>
        <v>1.779812723919953</v>
      </c>
      <c r="AF62" s="860">
        <f>AG25+AF58+AF59</f>
        <v>4.0684077454826504</v>
      </c>
      <c r="AG62" s="861" t="s">
        <v>56</v>
      </c>
      <c r="AH62" s="862">
        <f>AH25+AH58+AH59</f>
        <v>1.7799441276656294</v>
      </c>
      <c r="AI62" s="860">
        <f>AJ25+AI58+AI59</f>
        <v>4.0686782606453935</v>
      </c>
      <c r="AJ62" s="861" t="s">
        <v>56</v>
      </c>
      <c r="AK62" s="862">
        <f>AK25+AK58+AK59</f>
        <v>1.7800425753371032</v>
      </c>
      <c r="AL62" s="860">
        <f>AM25+AL58+AL59</f>
        <v>4.0689389359622945</v>
      </c>
      <c r="AM62" s="861" t="s">
        <v>56</v>
      </c>
      <c r="AN62" s="862">
        <f>AN25+AN58+AN59</f>
        <v>1.7801504076434691</v>
      </c>
      <c r="AO62" s="860">
        <f>AP25+AO58+AO59</f>
        <v>4.0691495139067344</v>
      </c>
      <c r="AP62" s="861" t="s">
        <v>56</v>
      </c>
      <c r="AQ62" s="862">
        <f>AQ25+AQ58+AQ59</f>
        <v>1.780253404170969</v>
      </c>
      <c r="CC62" s="864"/>
    </row>
    <row r="63" spans="1:81" s="710" customFormat="1" ht="16.5" customHeight="1">
      <c r="A63" s="1563" t="s">
        <v>64</v>
      </c>
      <c r="B63" s="1564"/>
      <c r="C63" s="1564"/>
      <c r="D63" s="1564"/>
      <c r="E63" s="1564"/>
      <c r="F63" s="1564"/>
      <c r="G63" s="1604"/>
      <c r="H63" s="865"/>
      <c r="I63" s="866"/>
      <c r="J63" s="846"/>
      <c r="K63" s="865"/>
      <c r="L63" s="866"/>
      <c r="M63" s="846"/>
      <c r="N63" s="865"/>
      <c r="O63" s="866"/>
      <c r="P63" s="846"/>
      <c r="Q63" s="865"/>
      <c r="R63" s="866"/>
      <c r="S63" s="846"/>
      <c r="T63" s="865"/>
      <c r="U63" s="866"/>
      <c r="V63" s="846"/>
      <c r="W63" s="865"/>
      <c r="X63" s="866"/>
      <c r="Y63" s="846"/>
      <c r="Z63" s="865"/>
      <c r="AA63" s="866"/>
      <c r="AB63" s="846"/>
      <c r="AC63" s="865"/>
      <c r="AD63" s="866"/>
      <c r="AE63" s="846"/>
      <c r="AF63" s="865"/>
      <c r="AG63" s="866"/>
      <c r="AH63" s="846"/>
      <c r="AI63" s="865"/>
      <c r="AJ63" s="866"/>
      <c r="AK63" s="846"/>
      <c r="AL63" s="865"/>
      <c r="AM63" s="866"/>
      <c r="AN63" s="846"/>
      <c r="AO63" s="865"/>
      <c r="AP63" s="866"/>
      <c r="AQ63" s="846"/>
    </row>
    <row r="64" spans="1:81" s="710" customFormat="1" ht="16.5" customHeight="1" thickBot="1">
      <c r="A64" s="867" t="s">
        <v>65</v>
      </c>
      <c r="B64" s="868"/>
      <c r="C64" s="869"/>
      <c r="D64" s="868"/>
      <c r="E64" s="756"/>
      <c r="F64" s="868" t="s">
        <v>66</v>
      </c>
      <c r="G64" s="755"/>
      <c r="H64" s="870">
        <f>SUM(H57,H62)</f>
        <v>8.4845664284800897</v>
      </c>
      <c r="I64" s="871" t="s">
        <v>56</v>
      </c>
      <c r="J64" s="872">
        <f>SUM(J57,J62)</f>
        <v>3.5441445300055952</v>
      </c>
      <c r="K64" s="870">
        <f>SUM(K57,K62)</f>
        <v>8.4883361847990155</v>
      </c>
      <c r="L64" s="871" t="s">
        <v>56</v>
      </c>
      <c r="M64" s="872">
        <f>SUM(M57,M62)</f>
        <v>3.5517592999384942</v>
      </c>
      <c r="N64" s="870">
        <f>SUM(N57,N62)</f>
        <v>8.4886334459983637</v>
      </c>
      <c r="O64" s="871" t="s">
        <v>56</v>
      </c>
      <c r="P64" s="872">
        <f>SUM(P57,P62)</f>
        <v>3.5448037498977523</v>
      </c>
      <c r="Q64" s="870">
        <f>SUM(Q57,Q62)</f>
        <v>8.4488074364772494</v>
      </c>
      <c r="R64" s="871" t="s">
        <v>56</v>
      </c>
      <c r="S64" s="872">
        <f>SUM(S57,S62)</f>
        <v>3.5407956548280426</v>
      </c>
      <c r="T64" s="870">
        <f>SUM(T57,T62)</f>
        <v>8.4892256472885528</v>
      </c>
      <c r="U64" s="871" t="s">
        <v>56</v>
      </c>
      <c r="V64" s="872">
        <f>SUM(V57,V62)</f>
        <v>3.5451732055346321</v>
      </c>
      <c r="W64" s="870">
        <f>SUM(W57,W62)</f>
        <v>8.489606798792348</v>
      </c>
      <c r="X64" s="871" t="s">
        <v>56</v>
      </c>
      <c r="Y64" s="872">
        <f>SUM(Y57,Y62)</f>
        <v>3.545335799521776</v>
      </c>
      <c r="Z64" s="870">
        <f>SUM(Z57,Z62)</f>
        <v>8.4902786051844075</v>
      </c>
      <c r="AA64" s="871" t="s">
        <v>56</v>
      </c>
      <c r="AB64" s="872">
        <f>SUM(AB57,AB62)</f>
        <v>3.5456093240255697</v>
      </c>
      <c r="AC64" s="870">
        <f>SUM(AC57,AC62)</f>
        <v>8.4907500297246798</v>
      </c>
      <c r="AD64" s="871" t="s">
        <v>56</v>
      </c>
      <c r="AE64" s="872">
        <f>SUM(AE57,AE62)</f>
        <v>3.5458533577924616</v>
      </c>
      <c r="AF64" s="870">
        <f>SUM(AF57,AF62)</f>
        <v>8.491341803830661</v>
      </c>
      <c r="AG64" s="871" t="s">
        <v>56</v>
      </c>
      <c r="AH64" s="872">
        <f>SUM(AH57,AH62)</f>
        <v>3.5460886144164157</v>
      </c>
      <c r="AI64" s="870">
        <f>SUM(AI57,AI62)</f>
        <v>8.4919533580191011</v>
      </c>
      <c r="AJ64" s="871" t="s">
        <v>56</v>
      </c>
      <c r="AK64" s="872">
        <f>SUM(AK57,AK62)</f>
        <v>3.5462951261938618</v>
      </c>
      <c r="AL64" s="870">
        <f>SUM(AL57,AL62)</f>
        <v>8.4924348804322509</v>
      </c>
      <c r="AM64" s="871" t="s">
        <v>56</v>
      </c>
      <c r="AN64" s="872">
        <f>SUM(AN57,AN62)</f>
        <v>3.5464984020157928</v>
      </c>
      <c r="AO64" s="870">
        <f>SUM(AO57,AO62)</f>
        <v>8.4928062345446449</v>
      </c>
      <c r="AP64" s="871" t="s">
        <v>56</v>
      </c>
      <c r="AQ64" s="872">
        <f>SUM(AQ57,AQ62)</f>
        <v>3.5466905340403398</v>
      </c>
    </row>
    <row r="65" spans="1:83" s="710" customFormat="1" ht="16.5" customHeight="1">
      <c r="A65" s="873" t="s">
        <v>67</v>
      </c>
      <c r="B65" s="863"/>
      <c r="C65" s="863"/>
      <c r="D65" s="863"/>
      <c r="E65" s="863"/>
      <c r="F65" s="863"/>
      <c r="G65" s="863"/>
      <c r="H65" s="863"/>
      <c r="I65" s="874">
        <f>J64/H64</f>
        <v>0.41771663406499926</v>
      </c>
      <c r="J65" s="863"/>
      <c r="K65" s="863"/>
      <c r="L65" s="874">
        <f>M64/K64</f>
        <v>0.41842820814507969</v>
      </c>
      <c r="M65" s="863"/>
      <c r="N65" s="863"/>
      <c r="O65" s="874">
        <f>P64/N64</f>
        <v>0.41759415958393303</v>
      </c>
      <c r="P65" s="863"/>
      <c r="Q65" s="863"/>
      <c r="R65" s="874">
        <f>S64/Q64</f>
        <v>0.41908821824259568</v>
      </c>
      <c r="S65" s="863"/>
      <c r="T65" s="863"/>
      <c r="U65" s="874">
        <f>V64/T64</f>
        <v>0.41760854909858069</v>
      </c>
      <c r="V65" s="863"/>
      <c r="W65" s="863"/>
      <c r="X65" s="874">
        <f>Y64/W64</f>
        <v>0.41760895216326183</v>
      </c>
      <c r="Y65" s="863"/>
      <c r="Z65" s="863"/>
      <c r="AA65" s="874">
        <f>AB64/Z64</f>
        <v>0.41760812440954753</v>
      </c>
      <c r="AB65" s="863"/>
      <c r="AC65" s="863"/>
      <c r="AD65" s="874">
        <f>AE64/AC64</f>
        <v>0.4176136790482618</v>
      </c>
      <c r="AE65" s="863"/>
      <c r="AF65" s="863"/>
      <c r="AG65" s="874">
        <f>AH64/AF64</f>
        <v>0.41761228040740095</v>
      </c>
      <c r="AH65" s="863"/>
      <c r="AI65" s="863"/>
      <c r="AJ65" s="874">
        <f>AK64/AI64</f>
        <v>0.41760652428042755</v>
      </c>
      <c r="AK65" s="863"/>
      <c r="AL65" s="863"/>
      <c r="AM65" s="874">
        <f>AN64/AL64</f>
        <v>0.4176067820299002</v>
      </c>
      <c r="AN65" s="863"/>
      <c r="AO65" s="863"/>
      <c r="AP65" s="874">
        <f>AQ64/AO64</f>
        <v>0.4176111447844072</v>
      </c>
      <c r="AQ65" s="863"/>
    </row>
    <row r="66" spans="1:83" s="875" customFormat="1" ht="16.5" customHeight="1">
      <c r="A66" s="873" t="s">
        <v>195</v>
      </c>
      <c r="C66" s="873"/>
      <c r="D66" s="873"/>
      <c r="E66" s="873"/>
      <c r="F66" s="873"/>
      <c r="T66" s="876"/>
      <c r="U66" s="877"/>
    </row>
    <row r="67" spans="1:83" s="578" customFormat="1" ht="30" customHeight="1" thickBot="1">
      <c r="H67" s="892"/>
      <c r="I67" s="875"/>
      <c r="J67" s="875"/>
      <c r="K67" s="892"/>
      <c r="L67" s="875"/>
      <c r="M67" s="875"/>
      <c r="N67" s="892"/>
      <c r="O67" s="875"/>
      <c r="P67" s="875"/>
      <c r="Q67" s="892"/>
      <c r="R67" s="875"/>
      <c r="S67" s="875"/>
      <c r="T67" s="892"/>
      <c r="U67" s="875"/>
      <c r="V67" s="875"/>
      <c r="W67" s="892"/>
      <c r="X67" s="875"/>
      <c r="Y67" s="875"/>
      <c r="Z67" s="892"/>
      <c r="AA67" s="875"/>
      <c r="AB67" s="875"/>
      <c r="AC67" s="892"/>
      <c r="AD67" s="875"/>
      <c r="AE67" s="875"/>
      <c r="AF67" s="892"/>
      <c r="AG67" s="875"/>
      <c r="AH67" s="875"/>
      <c r="AI67" s="892"/>
      <c r="AJ67" s="875"/>
      <c r="AK67" s="875"/>
      <c r="AL67" s="892"/>
      <c r="AM67" s="875"/>
      <c r="AN67" s="875"/>
      <c r="AO67" s="892"/>
      <c r="AP67" s="875"/>
      <c r="AQ67" s="875"/>
      <c r="AS67" s="581"/>
      <c r="AV67" s="581"/>
      <c r="AY67" s="581"/>
      <c r="BB67" s="581"/>
      <c r="BE67" s="581"/>
      <c r="BH67" s="581"/>
      <c r="BK67" s="581"/>
      <c r="BN67" s="581"/>
      <c r="BQ67" s="581"/>
      <c r="BT67" s="581"/>
      <c r="BW67" s="581"/>
      <c r="BZ67" s="581"/>
    </row>
    <row r="68" spans="1:83" s="719" customFormat="1" ht="16.5" customHeight="1" thickBot="1">
      <c r="A68" s="1504" t="s">
        <v>5</v>
      </c>
      <c r="B68" s="1505"/>
      <c r="C68" s="1505"/>
      <c r="D68" s="1505"/>
      <c r="E68" s="1505"/>
      <c r="F68" s="1505"/>
      <c r="G68" s="1506"/>
      <c r="H68" s="1507" t="s">
        <v>196</v>
      </c>
      <c r="I68" s="1508"/>
      <c r="J68" s="1509"/>
      <c r="K68" s="1507" t="s">
        <v>197</v>
      </c>
      <c r="L68" s="1508"/>
      <c r="M68" s="1509"/>
      <c r="N68" s="1507" t="s">
        <v>198</v>
      </c>
      <c r="O68" s="1508"/>
      <c r="P68" s="1509"/>
      <c r="Q68" s="1507" t="s">
        <v>199</v>
      </c>
      <c r="R68" s="1508"/>
      <c r="S68" s="1509"/>
      <c r="T68" s="1507" t="s">
        <v>200</v>
      </c>
      <c r="U68" s="1508"/>
      <c r="V68" s="1509"/>
      <c r="W68" s="1507" t="s">
        <v>201</v>
      </c>
      <c r="X68" s="1508"/>
      <c r="Y68" s="1509"/>
      <c r="Z68" s="1507" t="s">
        <v>202</v>
      </c>
      <c r="AA68" s="1508"/>
      <c r="AB68" s="1509"/>
      <c r="AC68" s="1507" t="s">
        <v>203</v>
      </c>
      <c r="AD68" s="1508"/>
      <c r="AE68" s="1509"/>
      <c r="AF68" s="1507" t="s">
        <v>204</v>
      </c>
      <c r="AG68" s="1508"/>
      <c r="AH68" s="1509"/>
      <c r="AI68" s="1507" t="s">
        <v>205</v>
      </c>
      <c r="AJ68" s="1508"/>
      <c r="AK68" s="1509"/>
      <c r="AL68" s="1507" t="s">
        <v>206</v>
      </c>
      <c r="AM68" s="1508"/>
      <c r="AN68" s="1509"/>
      <c r="AO68" s="1507" t="s">
        <v>207</v>
      </c>
      <c r="AP68" s="1508"/>
      <c r="AQ68" s="1509"/>
      <c r="BV68" s="718"/>
      <c r="BW68" s="718"/>
      <c r="BX68" s="718"/>
      <c r="BY68" s="718"/>
      <c r="BZ68" s="718"/>
      <c r="CA68" s="718"/>
      <c r="CB68" s="718"/>
      <c r="CC68" s="718"/>
    </row>
    <row r="69" spans="1:83" s="719" customFormat="1" ht="16.5" customHeight="1">
      <c r="A69" s="1510" t="s">
        <v>182</v>
      </c>
      <c r="B69" s="1511"/>
      <c r="C69" s="1514" t="s">
        <v>183</v>
      </c>
      <c r="D69" s="1516"/>
      <c r="E69" s="1517"/>
      <c r="F69" s="1517"/>
      <c r="G69" s="1518"/>
      <c r="H69" s="721" t="s">
        <v>9</v>
      </c>
      <c r="I69" s="722" t="s">
        <v>10</v>
      </c>
      <c r="J69" s="723" t="s">
        <v>11</v>
      </c>
      <c r="K69" s="721" t="s">
        <v>9</v>
      </c>
      <c r="L69" s="722" t="s">
        <v>10</v>
      </c>
      <c r="M69" s="723" t="s">
        <v>11</v>
      </c>
      <c r="N69" s="721" t="s">
        <v>9</v>
      </c>
      <c r="O69" s="722" t="s">
        <v>10</v>
      </c>
      <c r="P69" s="723" t="s">
        <v>11</v>
      </c>
      <c r="Q69" s="721" t="s">
        <v>9</v>
      </c>
      <c r="R69" s="722" t="s">
        <v>10</v>
      </c>
      <c r="S69" s="723" t="s">
        <v>11</v>
      </c>
      <c r="T69" s="721" t="s">
        <v>9</v>
      </c>
      <c r="U69" s="722" t="s">
        <v>10</v>
      </c>
      <c r="V69" s="723" t="s">
        <v>11</v>
      </c>
      <c r="W69" s="721" t="s">
        <v>9</v>
      </c>
      <c r="X69" s="722" t="s">
        <v>10</v>
      </c>
      <c r="Y69" s="723" t="s">
        <v>11</v>
      </c>
      <c r="Z69" s="721" t="s">
        <v>9</v>
      </c>
      <c r="AA69" s="722" t="s">
        <v>10</v>
      </c>
      <c r="AB69" s="723" t="s">
        <v>11</v>
      </c>
      <c r="AC69" s="721" t="s">
        <v>9</v>
      </c>
      <c r="AD69" s="722" t="s">
        <v>10</v>
      </c>
      <c r="AE69" s="723" t="s">
        <v>11</v>
      </c>
      <c r="AF69" s="721" t="s">
        <v>9</v>
      </c>
      <c r="AG69" s="722" t="s">
        <v>10</v>
      </c>
      <c r="AH69" s="723" t="s">
        <v>11</v>
      </c>
      <c r="AI69" s="721" t="s">
        <v>9</v>
      </c>
      <c r="AJ69" s="722" t="s">
        <v>10</v>
      </c>
      <c r="AK69" s="723" t="s">
        <v>11</v>
      </c>
      <c r="AL69" s="721" t="s">
        <v>9</v>
      </c>
      <c r="AM69" s="722" t="s">
        <v>10</v>
      </c>
      <c r="AN69" s="723" t="s">
        <v>11</v>
      </c>
      <c r="AO69" s="721" t="s">
        <v>9</v>
      </c>
      <c r="AP69" s="722" t="s">
        <v>10</v>
      </c>
      <c r="AQ69" s="723" t="s">
        <v>11</v>
      </c>
      <c r="BV69" s="718"/>
      <c r="BW69" s="718"/>
      <c r="BX69" s="718"/>
      <c r="BY69" s="718"/>
      <c r="BZ69" s="718"/>
      <c r="CA69" s="718"/>
      <c r="CB69" s="718"/>
      <c r="CC69" s="718"/>
    </row>
    <row r="70" spans="1:83" s="719" customFormat="1" ht="16.5" customHeight="1" thickBot="1">
      <c r="A70" s="1512"/>
      <c r="B70" s="1513"/>
      <c r="C70" s="1515"/>
      <c r="D70" s="1519"/>
      <c r="E70" s="1520"/>
      <c r="F70" s="1520"/>
      <c r="G70" s="1521"/>
      <c r="H70" s="727" t="s">
        <v>14</v>
      </c>
      <c r="I70" s="728" t="s">
        <v>15</v>
      </c>
      <c r="J70" s="729" t="s">
        <v>70</v>
      </c>
      <c r="K70" s="727" t="s">
        <v>14</v>
      </c>
      <c r="L70" s="728" t="s">
        <v>15</v>
      </c>
      <c r="M70" s="729" t="s">
        <v>70</v>
      </c>
      <c r="N70" s="727" t="s">
        <v>14</v>
      </c>
      <c r="O70" s="728" t="s">
        <v>15</v>
      </c>
      <c r="P70" s="729" t="s">
        <v>70</v>
      </c>
      <c r="Q70" s="727" t="s">
        <v>14</v>
      </c>
      <c r="R70" s="728" t="s">
        <v>15</v>
      </c>
      <c r="S70" s="729" t="s">
        <v>70</v>
      </c>
      <c r="T70" s="727" t="s">
        <v>14</v>
      </c>
      <c r="U70" s="728" t="s">
        <v>15</v>
      </c>
      <c r="V70" s="729" t="s">
        <v>70</v>
      </c>
      <c r="W70" s="727" t="s">
        <v>14</v>
      </c>
      <c r="X70" s="728" t="s">
        <v>15</v>
      </c>
      <c r="Y70" s="729" t="s">
        <v>70</v>
      </c>
      <c r="Z70" s="727" t="s">
        <v>14</v>
      </c>
      <c r="AA70" s="728" t="s">
        <v>15</v>
      </c>
      <c r="AB70" s="729" t="s">
        <v>70</v>
      </c>
      <c r="AC70" s="727" t="s">
        <v>14</v>
      </c>
      <c r="AD70" s="728" t="s">
        <v>15</v>
      </c>
      <c r="AE70" s="729" t="s">
        <v>70</v>
      </c>
      <c r="AF70" s="727" t="s">
        <v>14</v>
      </c>
      <c r="AG70" s="728" t="s">
        <v>15</v>
      </c>
      <c r="AH70" s="729" t="s">
        <v>70</v>
      </c>
      <c r="AI70" s="727" t="s">
        <v>14</v>
      </c>
      <c r="AJ70" s="728" t="s">
        <v>15</v>
      </c>
      <c r="AK70" s="729" t="s">
        <v>70</v>
      </c>
      <c r="AL70" s="727" t="s">
        <v>14</v>
      </c>
      <c r="AM70" s="728" t="s">
        <v>15</v>
      </c>
      <c r="AN70" s="729" t="s">
        <v>70</v>
      </c>
      <c r="AO70" s="727" t="s">
        <v>14</v>
      </c>
      <c r="AP70" s="728" t="s">
        <v>15</v>
      </c>
      <c r="AQ70" s="729" t="s">
        <v>70</v>
      </c>
      <c r="BV70" s="718"/>
      <c r="BW70" s="718"/>
      <c r="BX70" s="718"/>
      <c r="BY70" s="718"/>
      <c r="BZ70" s="718"/>
      <c r="CA70" s="718"/>
      <c r="CB70" s="718"/>
      <c r="CC70" s="718"/>
    </row>
    <row r="71" spans="1:83" s="710" customFormat="1" ht="16.5" customHeight="1">
      <c r="A71" s="1522" t="s">
        <v>20</v>
      </c>
      <c r="B71" s="1523"/>
      <c r="C71" s="1528">
        <v>25</v>
      </c>
      <c r="D71" s="1531" t="s">
        <v>18</v>
      </c>
      <c r="E71" s="1532"/>
      <c r="F71" s="1535" t="s">
        <v>216</v>
      </c>
      <c r="G71" s="1629"/>
      <c r="H71" s="891">
        <f>SQRT(I71^2+J71^2)*1000/(1.73*H75)</f>
        <v>0</v>
      </c>
      <c r="I71" s="890">
        <v>0</v>
      </c>
      <c r="J71" s="889">
        <v>0</v>
      </c>
      <c r="K71" s="891">
        <f>SQRT(L71^2+M71^2)*1000/(1.73*K75)</f>
        <v>0</v>
      </c>
      <c r="L71" s="890">
        <v>0</v>
      </c>
      <c r="M71" s="889">
        <v>0</v>
      </c>
      <c r="N71" s="891">
        <f>SQRT(O71^2+P71^2)*1000/(1.73*N75)</f>
        <v>0</v>
      </c>
      <c r="O71" s="890">
        <v>0</v>
      </c>
      <c r="P71" s="889">
        <v>0</v>
      </c>
      <c r="Q71" s="891">
        <f>SQRT(R71^2+S71^2)*1000/(1.73*Q75)</f>
        <v>0</v>
      </c>
      <c r="R71" s="890">
        <v>0</v>
      </c>
      <c r="S71" s="889">
        <v>0</v>
      </c>
      <c r="T71" s="891">
        <f>SQRT(U71^2+V71^2)*1000/(1.73*T75)</f>
        <v>0</v>
      </c>
      <c r="U71" s="890">
        <v>0</v>
      </c>
      <c r="V71" s="889">
        <v>0</v>
      </c>
      <c r="W71" s="891">
        <f>SQRT(X71^2+Y71^2)*1000/(1.73*W75)</f>
        <v>0</v>
      </c>
      <c r="X71" s="890">
        <v>0</v>
      </c>
      <c r="Y71" s="889">
        <v>0</v>
      </c>
      <c r="Z71" s="891">
        <f>SQRT(AA71^2+AB71^2)*1000/(1.73*Z75)</f>
        <v>0</v>
      </c>
      <c r="AA71" s="890">
        <v>0</v>
      </c>
      <c r="AB71" s="889">
        <v>0</v>
      </c>
      <c r="AC71" s="891">
        <f>SQRT(AD71^2+AE71^2)*1000/(1.73*AC75)</f>
        <v>0</v>
      </c>
      <c r="AD71" s="890">
        <v>0</v>
      </c>
      <c r="AE71" s="889">
        <v>0</v>
      </c>
      <c r="AF71" s="891">
        <f>SQRT(AG71^2+AH71^2)*1000/(1.73*AF75)</f>
        <v>0</v>
      </c>
      <c r="AG71" s="890">
        <v>0</v>
      </c>
      <c r="AH71" s="889">
        <v>0</v>
      </c>
      <c r="AI71" s="891">
        <f>SQRT(AJ71^2+AK71^2)*1000/(1.73*AI75)</f>
        <v>0</v>
      </c>
      <c r="AJ71" s="890">
        <v>0</v>
      </c>
      <c r="AK71" s="889">
        <v>0</v>
      </c>
      <c r="AL71" s="891">
        <f>SQRT(AM71^2+AN71^2)*1000/(1.73*AL75)</f>
        <v>0</v>
      </c>
      <c r="AM71" s="890">
        <v>0</v>
      </c>
      <c r="AN71" s="889">
        <v>0</v>
      </c>
      <c r="AO71" s="891">
        <f>SQRT(AP71^2+AQ71^2)*1000/(1.73*AO75)</f>
        <v>0</v>
      </c>
      <c r="AP71" s="890">
        <v>0</v>
      </c>
      <c r="AQ71" s="889">
        <v>0</v>
      </c>
      <c r="AR71" s="733"/>
      <c r="AS71" s="733"/>
      <c r="AW71" s="720"/>
      <c r="AX71" s="720"/>
      <c r="CB71" s="733"/>
      <c r="CC71" s="733"/>
      <c r="CD71" s="733"/>
      <c r="CE71" s="733"/>
    </row>
    <row r="72" spans="1:83" ht="16.8">
      <c r="A72" s="1634"/>
      <c r="B72" s="1525"/>
      <c r="C72" s="1529"/>
      <c r="D72" s="1635"/>
      <c r="E72" s="1636"/>
      <c r="F72" s="1637" t="s">
        <v>268</v>
      </c>
      <c r="G72" s="1638"/>
      <c r="H72" s="948">
        <f>SQRT(I72^2+J72^2)*1000/(1.73*H76)</f>
        <v>280.00253861698951</v>
      </c>
      <c r="I72" s="947">
        <v>2.87757</v>
      </c>
      <c r="J72" s="946">
        <v>0.85990999999999995</v>
      </c>
      <c r="K72" s="948">
        <f>SQRT(L72^2+M72^2)*1000/(1.73*K76)</f>
        <v>280.00905853033441</v>
      </c>
      <c r="L72" s="947">
        <v>2.87764</v>
      </c>
      <c r="M72" s="946">
        <v>0.85992000000000002</v>
      </c>
      <c r="N72" s="948">
        <f>SQRT(O72^2+P72^2)*1000/(1.73*N76)</f>
        <v>280.01495210099068</v>
      </c>
      <c r="O72" s="947">
        <v>2.8776999999999999</v>
      </c>
      <c r="P72" s="946">
        <v>0.85994000000000004</v>
      </c>
      <c r="Q72" s="948">
        <f>SQRT(R72^2+S72^2)*1000/(1.73*Q76)</f>
        <v>280.02379245720425</v>
      </c>
      <c r="R72" s="947">
        <v>2.8777900000000001</v>
      </c>
      <c r="S72" s="946">
        <v>0.85997000000000001</v>
      </c>
      <c r="T72" s="948">
        <f>SQRT(U72^2+V72^2)*1000/(1.73*T76)</f>
        <v>280.04183257698566</v>
      </c>
      <c r="U72" s="947">
        <v>2.87798</v>
      </c>
      <c r="V72" s="946">
        <v>0.86001000000000005</v>
      </c>
      <c r="W72" s="948">
        <f>SQRT(X72^2+Y72^2)*1000/(1.73*W76)</f>
        <v>280.05245949881788</v>
      </c>
      <c r="X72" s="947">
        <v>2.8780899999999998</v>
      </c>
      <c r="Y72" s="946">
        <v>0.86004000000000003</v>
      </c>
      <c r="Z72" s="948">
        <f>SQRT(AA72^2+AB72^2)*1000/(1.73*Z76)</f>
        <v>277.82524014357892</v>
      </c>
      <c r="AA72" s="947">
        <v>2.8782299999999998</v>
      </c>
      <c r="AB72" s="946">
        <v>0.86007</v>
      </c>
      <c r="AC72" s="948">
        <f>SQRT(AD72^2+AE72^2)*1000/(1.73*AC76)</f>
        <v>277.839947958989</v>
      </c>
      <c r="AD72" s="947">
        <v>2.87839</v>
      </c>
      <c r="AE72" s="946">
        <v>0.86009000000000002</v>
      </c>
      <c r="AF72" s="948">
        <f>SQRT(AG72^2+AH72^2)*1000/(1.73*AF76)</f>
        <v>277.84517302749759</v>
      </c>
      <c r="AG72" s="947">
        <v>2.8784399999999999</v>
      </c>
      <c r="AH72" s="946">
        <v>0.86012</v>
      </c>
      <c r="AI72" s="948">
        <f>SQRT(AJ72^2+AK72^2)*1000/(1.73*AI76)</f>
        <v>277.85013330812791</v>
      </c>
      <c r="AJ72" s="947">
        <v>2.8784900000000002</v>
      </c>
      <c r="AK72" s="946">
        <v>0.86014000000000002</v>
      </c>
      <c r="AL72" s="948">
        <f>SQRT(AM72^2+AN72^2)*1000/(1.73*AL76)</f>
        <v>277.8559797282291</v>
      </c>
      <c r="AM72" s="947">
        <v>2.8785500000000002</v>
      </c>
      <c r="AN72" s="946">
        <v>0.86016000000000004</v>
      </c>
      <c r="AO72" s="948">
        <f>SQRT(AP72^2+AQ72^2)*1000/(1.73*AO76)</f>
        <v>277.86103177903357</v>
      </c>
      <c r="AP72" s="947">
        <v>2.8786100000000001</v>
      </c>
      <c r="AQ72" s="946">
        <v>0.86014999999999997</v>
      </c>
      <c r="AR72" s="720"/>
      <c r="AS72" s="720"/>
      <c r="AW72" s="884"/>
      <c r="AX72" s="884"/>
      <c r="BN72" s="878"/>
      <c r="BO72" s="878"/>
    </row>
    <row r="73" spans="1:83" s="710" customFormat="1" ht="16.5" customHeight="1" thickBot="1">
      <c r="A73" s="1524"/>
      <c r="B73" s="1525"/>
      <c r="C73" s="1529"/>
      <c r="D73" s="1533"/>
      <c r="E73" s="1534"/>
      <c r="F73" s="1537" t="s">
        <v>267</v>
      </c>
      <c r="G73" s="1630"/>
      <c r="H73" s="734">
        <f>SQRT(I73^2+J73^2)*1000/(1.73*H76)</f>
        <v>146.19493347261638</v>
      </c>
      <c r="I73" s="735">
        <v>1.49258</v>
      </c>
      <c r="J73" s="736">
        <v>0.48072999999999999</v>
      </c>
      <c r="K73" s="734">
        <f>SQRT(L73^2+M73^2)*1000/(1.73*K76)</f>
        <v>146.19816737947534</v>
      </c>
      <c r="L73" s="735">
        <v>1.49261</v>
      </c>
      <c r="M73" s="736">
        <v>0.48075000000000001</v>
      </c>
      <c r="N73" s="734">
        <f>SQRT(O73^2+P73^2)*1000/(1.73*N76)</f>
        <v>146.21617166097278</v>
      </c>
      <c r="O73" s="735">
        <v>1.4927999999999999</v>
      </c>
      <c r="P73" s="736">
        <v>0.48079</v>
      </c>
      <c r="Q73" s="734">
        <f>SQRT(R73^2+S73^2)*1000/(1.73*Q76)</f>
        <v>146.23623662336084</v>
      </c>
      <c r="R73" s="735">
        <v>1.4930099999999999</v>
      </c>
      <c r="S73" s="736">
        <v>0.48083999999999999</v>
      </c>
      <c r="T73" s="734">
        <f>SQRT(U73^2+V73^2)*1000/(1.73*T76)</f>
        <v>146.25836225649348</v>
      </c>
      <c r="U73" s="735">
        <v>1.4932399999999999</v>
      </c>
      <c r="V73" s="736">
        <v>0.48089999999999999</v>
      </c>
      <c r="W73" s="734">
        <f>SQRT(X73^2+Y73^2)*1000/(1.73*W76)</f>
        <v>146.27902889709893</v>
      </c>
      <c r="X73" s="735">
        <v>1.49346</v>
      </c>
      <c r="Y73" s="736">
        <v>0.48093999999999998</v>
      </c>
      <c r="Z73" s="734">
        <f>SQRT(AA73^2+AB73^2)*1000/(1.73*Z76)</f>
        <v>145.12722398537784</v>
      </c>
      <c r="AA73" s="735">
        <v>1.4936499999999999</v>
      </c>
      <c r="AB73" s="736">
        <v>0.48099999999999998</v>
      </c>
      <c r="AC73" s="734">
        <f>SQRT(AD73^2+AE73^2)*1000/(1.73*AC76)</f>
        <v>145.14888916422086</v>
      </c>
      <c r="AD73" s="735">
        <v>1.4938800000000001</v>
      </c>
      <c r="AE73" s="736">
        <v>0.48104999999999998</v>
      </c>
      <c r="AF73" s="734">
        <f>SQRT(AG73^2+AH73^2)*1000/(1.73*AF76)</f>
        <v>145.15794613985778</v>
      </c>
      <c r="AG73" s="735">
        <v>1.49397</v>
      </c>
      <c r="AH73" s="736">
        <v>0.48109000000000002</v>
      </c>
      <c r="AI73" s="734">
        <f>SQRT(AJ73^2+AK73^2)*1000/(1.73*AI76)</f>
        <v>145.16583929540519</v>
      </c>
      <c r="AJ73" s="735">
        <v>1.4940500000000001</v>
      </c>
      <c r="AK73" s="736">
        <v>0.48111999999999999</v>
      </c>
      <c r="AL73" s="734">
        <f>SQRT(AM73^2+AN73^2)*1000/(1.73*AL76)</f>
        <v>145.17461278745873</v>
      </c>
      <c r="AM73" s="735">
        <v>1.49414</v>
      </c>
      <c r="AN73" s="736">
        <v>0.48115000000000002</v>
      </c>
      <c r="AO73" s="734">
        <f>SQRT(AP73^2+AQ73^2)*1000/(1.73*AO76)</f>
        <v>145.1822224547137</v>
      </c>
      <c r="AP73" s="735">
        <v>1.4942200000000001</v>
      </c>
      <c r="AQ73" s="736">
        <v>0.48116999999999999</v>
      </c>
      <c r="AR73" s="720"/>
      <c r="AS73" s="720"/>
      <c r="CB73" s="733"/>
      <c r="CC73" s="733"/>
      <c r="CD73" s="733"/>
      <c r="CE73" s="733"/>
    </row>
    <row r="74" spans="1:83" s="710" customFormat="1" ht="16.5" customHeight="1" thickBot="1">
      <c r="A74" s="1524"/>
      <c r="B74" s="1525"/>
      <c r="C74" s="1529"/>
      <c r="D74" s="1539" t="s">
        <v>21</v>
      </c>
      <c r="E74" s="1540"/>
      <c r="F74" s="1639"/>
      <c r="G74" s="1640"/>
      <c r="H74" s="1665">
        <v>8</v>
      </c>
      <c r="I74" s="1666"/>
      <c r="J74" s="1667"/>
      <c r="K74" s="1665">
        <v>8</v>
      </c>
      <c r="L74" s="1666"/>
      <c r="M74" s="1667"/>
      <c r="N74" s="1665">
        <v>8</v>
      </c>
      <c r="O74" s="1666"/>
      <c r="P74" s="1667"/>
      <c r="Q74" s="1665">
        <v>8</v>
      </c>
      <c r="R74" s="1666"/>
      <c r="S74" s="1667"/>
      <c r="T74" s="1665">
        <v>8</v>
      </c>
      <c r="U74" s="1666"/>
      <c r="V74" s="1667"/>
      <c r="W74" s="1665">
        <v>8</v>
      </c>
      <c r="X74" s="1666"/>
      <c r="Y74" s="1667"/>
      <c r="Z74" s="1665">
        <v>8</v>
      </c>
      <c r="AA74" s="1666"/>
      <c r="AB74" s="1667"/>
      <c r="AC74" s="1665">
        <v>8</v>
      </c>
      <c r="AD74" s="1666"/>
      <c r="AE74" s="1667"/>
      <c r="AF74" s="1665">
        <v>8</v>
      </c>
      <c r="AG74" s="1666"/>
      <c r="AH74" s="1667"/>
      <c r="AI74" s="1665">
        <v>8</v>
      </c>
      <c r="AJ74" s="1666"/>
      <c r="AK74" s="1667"/>
      <c r="AL74" s="1665">
        <v>8</v>
      </c>
      <c r="AM74" s="1666"/>
      <c r="AN74" s="1667"/>
      <c r="AO74" s="1665">
        <v>8</v>
      </c>
      <c r="AP74" s="1666"/>
      <c r="AQ74" s="1667"/>
    </row>
    <row r="75" spans="1:83" s="710" customFormat="1" ht="16.5" customHeight="1">
      <c r="A75" s="1524"/>
      <c r="B75" s="1525"/>
      <c r="C75" s="1529"/>
      <c r="D75" s="1554" t="s">
        <v>22</v>
      </c>
      <c r="E75" s="1523"/>
      <c r="F75" s="1535" t="s">
        <v>216</v>
      </c>
      <c r="G75" s="1536"/>
      <c r="H75" s="1545">
        <v>116</v>
      </c>
      <c r="I75" s="1546"/>
      <c r="J75" s="1547"/>
      <c r="K75" s="1545">
        <v>116</v>
      </c>
      <c r="L75" s="1546"/>
      <c r="M75" s="1547"/>
      <c r="N75" s="1545">
        <v>116</v>
      </c>
      <c r="O75" s="1546"/>
      <c r="P75" s="1547"/>
      <c r="Q75" s="1545">
        <v>116</v>
      </c>
      <c r="R75" s="1546"/>
      <c r="S75" s="1547"/>
      <c r="T75" s="1545">
        <v>116</v>
      </c>
      <c r="U75" s="1546"/>
      <c r="V75" s="1547"/>
      <c r="W75" s="1545">
        <v>116</v>
      </c>
      <c r="X75" s="1546"/>
      <c r="Y75" s="1547"/>
      <c r="Z75" s="1545">
        <v>117</v>
      </c>
      <c r="AA75" s="1546"/>
      <c r="AB75" s="1547"/>
      <c r="AC75" s="1545">
        <v>117</v>
      </c>
      <c r="AD75" s="1546"/>
      <c r="AE75" s="1547"/>
      <c r="AF75" s="1555">
        <v>117</v>
      </c>
      <c r="AG75" s="1556"/>
      <c r="AH75" s="1557"/>
      <c r="AI75" s="1555">
        <v>117</v>
      </c>
      <c r="AJ75" s="1556"/>
      <c r="AK75" s="1557"/>
      <c r="AL75" s="1555">
        <v>117</v>
      </c>
      <c r="AM75" s="1556"/>
      <c r="AN75" s="1557"/>
      <c r="AO75" s="1555">
        <v>117</v>
      </c>
      <c r="AP75" s="1556"/>
      <c r="AQ75" s="1557"/>
    </row>
    <row r="76" spans="1:83" s="710" customFormat="1" ht="16.5" customHeight="1">
      <c r="A76" s="1524"/>
      <c r="B76" s="1525"/>
      <c r="C76" s="1529"/>
      <c r="D76" s="1524"/>
      <c r="E76" s="1525"/>
      <c r="F76" s="1637" t="s">
        <v>268</v>
      </c>
      <c r="G76" s="1638"/>
      <c r="H76" s="1645">
        <v>6.2</v>
      </c>
      <c r="I76" s="1646"/>
      <c r="J76" s="1647"/>
      <c r="K76" s="1645">
        <v>6.2</v>
      </c>
      <c r="L76" s="1646"/>
      <c r="M76" s="1647"/>
      <c r="N76" s="1645">
        <v>6.2</v>
      </c>
      <c r="O76" s="1646"/>
      <c r="P76" s="1647"/>
      <c r="Q76" s="1645">
        <v>6.2</v>
      </c>
      <c r="R76" s="1646"/>
      <c r="S76" s="1647"/>
      <c r="T76" s="1645">
        <v>6.2</v>
      </c>
      <c r="U76" s="1646"/>
      <c r="V76" s="1647"/>
      <c r="W76" s="1645">
        <v>6.2</v>
      </c>
      <c r="X76" s="1646"/>
      <c r="Y76" s="1647"/>
      <c r="Z76" s="1645">
        <v>6.25</v>
      </c>
      <c r="AA76" s="1646"/>
      <c r="AB76" s="1647"/>
      <c r="AC76" s="1645">
        <v>6.25</v>
      </c>
      <c r="AD76" s="1646"/>
      <c r="AE76" s="1647"/>
      <c r="AF76" s="1645">
        <v>6.25</v>
      </c>
      <c r="AG76" s="1646"/>
      <c r="AH76" s="1647"/>
      <c r="AI76" s="1645">
        <v>6.25</v>
      </c>
      <c r="AJ76" s="1646"/>
      <c r="AK76" s="1647"/>
      <c r="AL76" s="1645">
        <v>6.25</v>
      </c>
      <c r="AM76" s="1646"/>
      <c r="AN76" s="1647"/>
      <c r="AO76" s="1645">
        <v>6.25</v>
      </c>
      <c r="AP76" s="1646"/>
      <c r="AQ76" s="1647"/>
    </row>
    <row r="77" spans="1:83" s="710" customFormat="1" ht="16.5" customHeight="1" thickBot="1">
      <c r="A77" s="1524"/>
      <c r="B77" s="1525"/>
      <c r="C77" s="1529"/>
      <c r="D77" s="1526"/>
      <c r="E77" s="1527"/>
      <c r="F77" s="1537" t="s">
        <v>267</v>
      </c>
      <c r="G77" s="1630"/>
      <c r="H77" s="1548">
        <v>6.2</v>
      </c>
      <c r="I77" s="1549"/>
      <c r="J77" s="1550"/>
      <c r="K77" s="1548">
        <v>6.2</v>
      </c>
      <c r="L77" s="1549"/>
      <c r="M77" s="1550"/>
      <c r="N77" s="1548">
        <v>6.2</v>
      </c>
      <c r="O77" s="1549"/>
      <c r="P77" s="1550"/>
      <c r="Q77" s="1548">
        <v>6.2</v>
      </c>
      <c r="R77" s="1549"/>
      <c r="S77" s="1550"/>
      <c r="T77" s="1548">
        <v>6.2</v>
      </c>
      <c r="U77" s="1549"/>
      <c r="V77" s="1550"/>
      <c r="W77" s="1548">
        <v>6.2</v>
      </c>
      <c r="X77" s="1549"/>
      <c r="Y77" s="1550"/>
      <c r="Z77" s="1548">
        <v>6.25</v>
      </c>
      <c r="AA77" s="1549"/>
      <c r="AB77" s="1550"/>
      <c r="AC77" s="1548">
        <v>6.25</v>
      </c>
      <c r="AD77" s="1549"/>
      <c r="AE77" s="1550"/>
      <c r="AF77" s="1548">
        <v>6.25</v>
      </c>
      <c r="AG77" s="1549"/>
      <c r="AH77" s="1550"/>
      <c r="AI77" s="1558">
        <v>6.25</v>
      </c>
      <c r="AJ77" s="1559"/>
      <c r="AK77" s="1560"/>
      <c r="AL77" s="1558">
        <v>6.25</v>
      </c>
      <c r="AM77" s="1559"/>
      <c r="AN77" s="1560"/>
      <c r="AO77" s="1558">
        <v>6.25</v>
      </c>
      <c r="AP77" s="1559"/>
      <c r="AQ77" s="1560"/>
    </row>
    <row r="78" spans="1:83" s="710" customFormat="1" ht="16.5" customHeight="1" thickBot="1">
      <c r="A78" s="1526"/>
      <c r="B78" s="1527"/>
      <c r="C78" s="1530"/>
      <c r="D78" s="1588" t="s">
        <v>23</v>
      </c>
      <c r="E78" s="1589"/>
      <c r="F78" s="1589"/>
      <c r="G78" s="1650"/>
      <c r="H78" s="1551" t="s">
        <v>185</v>
      </c>
      <c r="I78" s="1552"/>
      <c r="J78" s="1553"/>
      <c r="K78" s="1551" t="s">
        <v>185</v>
      </c>
      <c r="L78" s="1552"/>
      <c r="M78" s="1553"/>
      <c r="N78" s="1551" t="s">
        <v>185</v>
      </c>
      <c r="O78" s="1552"/>
      <c r="P78" s="1553"/>
      <c r="Q78" s="1551" t="s">
        <v>185</v>
      </c>
      <c r="R78" s="1552"/>
      <c r="S78" s="1553"/>
      <c r="T78" s="1551" t="s">
        <v>185</v>
      </c>
      <c r="U78" s="1552"/>
      <c r="V78" s="1553"/>
      <c r="W78" s="1551" t="s">
        <v>185</v>
      </c>
      <c r="X78" s="1552"/>
      <c r="Y78" s="1553"/>
      <c r="Z78" s="1551" t="s">
        <v>185</v>
      </c>
      <c r="AA78" s="1552"/>
      <c r="AB78" s="1553"/>
      <c r="AC78" s="1551" t="s">
        <v>185</v>
      </c>
      <c r="AD78" s="1552"/>
      <c r="AE78" s="1553"/>
      <c r="AF78" s="1551" t="s">
        <v>185</v>
      </c>
      <c r="AG78" s="1552"/>
      <c r="AH78" s="1553"/>
      <c r="AI78" s="1551" t="s">
        <v>185</v>
      </c>
      <c r="AJ78" s="1552"/>
      <c r="AK78" s="1553"/>
      <c r="AL78" s="1551" t="s">
        <v>185</v>
      </c>
      <c r="AM78" s="1552"/>
      <c r="AN78" s="1553"/>
      <c r="AO78" s="1551" t="s">
        <v>185</v>
      </c>
      <c r="AP78" s="1552"/>
      <c r="AQ78" s="1553"/>
    </row>
    <row r="79" spans="1:83" s="710" customFormat="1" ht="16.5" customHeight="1">
      <c r="A79" s="1522" t="s">
        <v>24</v>
      </c>
      <c r="B79" s="1523"/>
      <c r="C79" s="1528">
        <v>25</v>
      </c>
      <c r="D79" s="1531" t="s">
        <v>18</v>
      </c>
      <c r="E79" s="1532"/>
      <c r="F79" s="1535" t="s">
        <v>216</v>
      </c>
      <c r="G79" s="1536"/>
      <c r="H79" s="891">
        <f>SQRT(I79^2+J79^2)*1000/(1.73*H83)</f>
        <v>0</v>
      </c>
      <c r="I79" s="890">
        <v>0</v>
      </c>
      <c r="J79" s="889">
        <v>0</v>
      </c>
      <c r="K79" s="891">
        <f>SQRT(L79^2+M79^2)*1000/(1.73*K83)</f>
        <v>0</v>
      </c>
      <c r="L79" s="890">
        <v>0</v>
      </c>
      <c r="M79" s="889">
        <v>0</v>
      </c>
      <c r="N79" s="891">
        <f>SQRT(O79^2+P79^2)*1000/(1.73*N83)</f>
        <v>0</v>
      </c>
      <c r="O79" s="890">
        <v>0</v>
      </c>
      <c r="P79" s="889">
        <v>0</v>
      </c>
      <c r="Q79" s="891">
        <f>SQRT(R79^2+S79^2)*1000/(1.73*Q83)</f>
        <v>0</v>
      </c>
      <c r="R79" s="890">
        <v>0</v>
      </c>
      <c r="S79" s="889">
        <v>0</v>
      </c>
      <c r="T79" s="891">
        <f>SQRT(U79^2+V79^2)*1000/(1.73*T83)</f>
        <v>0</v>
      </c>
      <c r="U79" s="890">
        <v>0</v>
      </c>
      <c r="V79" s="889">
        <v>0</v>
      </c>
      <c r="W79" s="891">
        <f>SQRT(X79^2+Y79^2)*1000/(1.73*W83)</f>
        <v>0</v>
      </c>
      <c r="X79" s="890">
        <v>0</v>
      </c>
      <c r="Y79" s="889">
        <v>0</v>
      </c>
      <c r="Z79" s="891">
        <f>SQRT(AA79^2+AB79^2)*1000/(1.73*Z83)</f>
        <v>0</v>
      </c>
      <c r="AA79" s="890">
        <v>0</v>
      </c>
      <c r="AB79" s="889">
        <v>0</v>
      </c>
      <c r="AC79" s="891">
        <f>SQRT(AD79^2+AE79^2)*1000/(1.73*AC83)</f>
        <v>0</v>
      </c>
      <c r="AD79" s="890">
        <v>0</v>
      </c>
      <c r="AE79" s="889">
        <v>0</v>
      </c>
      <c r="AF79" s="891">
        <f>SQRT(AG79^2+AH79^2)*1000/(1.73*AF83)</f>
        <v>0</v>
      </c>
      <c r="AG79" s="890">
        <v>0</v>
      </c>
      <c r="AH79" s="889">
        <v>0</v>
      </c>
      <c r="AI79" s="891">
        <f>SQRT(AJ79^2+AK79^2)*1000/(1.73*AI83)</f>
        <v>0</v>
      </c>
      <c r="AJ79" s="890">
        <v>0</v>
      </c>
      <c r="AK79" s="889">
        <v>0</v>
      </c>
      <c r="AL79" s="891">
        <f>SQRT(AM79^2+AN79^2)*1000/(1.73*AL83)</f>
        <v>0</v>
      </c>
      <c r="AM79" s="890">
        <v>0</v>
      </c>
      <c r="AN79" s="889">
        <v>0</v>
      </c>
      <c r="AO79" s="891">
        <f>SQRT(AP79^2+AQ79^2)*1000/(1.73*AO83)</f>
        <v>0</v>
      </c>
      <c r="AP79" s="890">
        <v>0</v>
      </c>
      <c r="AQ79" s="889">
        <v>0</v>
      </c>
      <c r="AR79" s="733"/>
      <c r="CB79" s="733"/>
      <c r="CC79" s="733"/>
    </row>
    <row r="80" spans="1:83" ht="16.8">
      <c r="A80" s="1634"/>
      <c r="B80" s="1525"/>
      <c r="C80" s="1529"/>
      <c r="D80" s="1635"/>
      <c r="E80" s="1636"/>
      <c r="F80" s="1637" t="s">
        <v>266</v>
      </c>
      <c r="G80" s="1651"/>
      <c r="H80" s="948">
        <f>SQRT(I80^2+J80^2)*1000/(1.73*H84)</f>
        <v>115.7936255917831</v>
      </c>
      <c r="I80" s="947">
        <v>1.1799500000000001</v>
      </c>
      <c r="J80" s="946">
        <v>0.38767000000000001</v>
      </c>
      <c r="K80" s="948">
        <f>SQRT(L80^2+M80^2)*1000/(1.73*K84)</f>
        <v>114.87312583236246</v>
      </c>
      <c r="L80" s="947">
        <v>1.18001</v>
      </c>
      <c r="M80" s="946">
        <v>0.38768999999999998</v>
      </c>
      <c r="N80" s="948">
        <f>SQRT(O80^2+P80^2)*1000/(1.73*N84)</f>
        <v>114.8780964299396</v>
      </c>
      <c r="O80" s="947">
        <v>1.1800600000000001</v>
      </c>
      <c r="P80" s="946">
        <v>0.38771</v>
      </c>
      <c r="Q80" s="948">
        <f>SQRT(R80^2+S80^2)*1000/(1.73*Q84)</f>
        <v>115.81455406014798</v>
      </c>
      <c r="R80" s="947">
        <v>1.1801600000000001</v>
      </c>
      <c r="S80" s="946">
        <v>0.38774999999999998</v>
      </c>
      <c r="T80" s="948">
        <f>SQRT(U80^2+V80^2)*1000/(1.73*T84)</f>
        <v>115.82634689387478</v>
      </c>
      <c r="U80" s="947">
        <v>1.18028</v>
      </c>
      <c r="V80" s="946">
        <v>0.38779000000000002</v>
      </c>
      <c r="W80" s="948">
        <f>SQRT(X80^2+Y80^2)*1000/(1.73*W84)</f>
        <v>115.83519151918449</v>
      </c>
      <c r="X80" s="947">
        <v>1.1803699999999999</v>
      </c>
      <c r="Y80" s="946">
        <v>0.38782</v>
      </c>
      <c r="Z80" s="948">
        <f>SQRT(AA80^2+AB80^2)*1000/(1.73*Z84)</f>
        <v>114.91991979507078</v>
      </c>
      <c r="AA80" s="947">
        <v>1.18049</v>
      </c>
      <c r="AB80" s="946">
        <v>0.38784999999999997</v>
      </c>
      <c r="AC80" s="948">
        <f>SQRT(AD80^2+AE80^2)*1000/(1.73*AC84)</f>
        <v>114.92693636943602</v>
      </c>
      <c r="AD80" s="947">
        <v>1.1805600000000001</v>
      </c>
      <c r="AE80" s="946">
        <v>0.38788</v>
      </c>
      <c r="AF80" s="948">
        <f>SQRT(AG80^2+AH80^2)*1000/(1.73*AF84)</f>
        <v>114.93658888406912</v>
      </c>
      <c r="AG80" s="947">
        <v>1.18066</v>
      </c>
      <c r="AH80" s="946">
        <v>0.38790999999999998</v>
      </c>
      <c r="AI80" s="948">
        <f>SQRT(AJ80^2+AK80^2)*1000/(1.73*AI84)</f>
        <v>114.94127080166906</v>
      </c>
      <c r="AJ80" s="947">
        <v>1.1807099999999999</v>
      </c>
      <c r="AK80" s="946">
        <v>0.38791999999999999</v>
      </c>
      <c r="AL80" s="948">
        <f>SQRT(AM80^2+AN80^2)*1000/(1.73*AL84)</f>
        <v>114.94536275223621</v>
      </c>
      <c r="AM80" s="947">
        <v>1.18075</v>
      </c>
      <c r="AN80" s="946">
        <v>0.38794000000000001</v>
      </c>
      <c r="AO80" s="948">
        <f>SQRT(AP80^2+AQ80^2)*1000/(1.73*AO84)</f>
        <v>114.94857606118677</v>
      </c>
      <c r="AP80" s="947">
        <v>1.1807799999999999</v>
      </c>
      <c r="AQ80" s="946">
        <v>0.38796000000000003</v>
      </c>
      <c r="AR80" s="720"/>
      <c r="AS80" s="720"/>
      <c r="AV80" s="884"/>
      <c r="AW80" s="884"/>
      <c r="AX80" s="878"/>
      <c r="AY80" s="878"/>
      <c r="BB80" s="878"/>
      <c r="BC80" s="878"/>
    </row>
    <row r="81" spans="1:55" ht="17.399999999999999" thickBot="1">
      <c r="A81" s="1634"/>
      <c r="B81" s="1525"/>
      <c r="C81" s="1529"/>
      <c r="D81" s="1533"/>
      <c r="E81" s="1534"/>
      <c r="F81" s="1537" t="s">
        <v>265</v>
      </c>
      <c r="G81" s="1630"/>
      <c r="H81" s="734">
        <f>SQRT(I81^2+J81^2)*1000/(1.73*H84)</f>
        <v>280.40219318349449</v>
      </c>
      <c r="I81" s="735">
        <v>2.8359899999999998</v>
      </c>
      <c r="J81" s="736">
        <v>1.00139</v>
      </c>
      <c r="K81" s="734">
        <f>SQRT(L81^2+M81^2)*1000/(1.73*K84)</f>
        <v>278.1715444949175</v>
      </c>
      <c r="L81" s="735">
        <v>2.8361200000000002</v>
      </c>
      <c r="M81" s="736">
        <v>1.00143</v>
      </c>
      <c r="N81" s="734">
        <f>SQRT(O81^2+P81^2)*1000/(1.73*N84)</f>
        <v>278.18354919897706</v>
      </c>
      <c r="O81" s="735">
        <v>2.8362400000000001</v>
      </c>
      <c r="P81" s="736">
        <v>1.0014799999999999</v>
      </c>
      <c r="Q81" s="734">
        <f>SQRT(R81^2+S81^2)*1000/(1.73*Q84)</f>
        <v>280.45111582175656</v>
      </c>
      <c r="R81" s="735">
        <v>2.83649</v>
      </c>
      <c r="S81" s="736">
        <v>1.0015499999999999</v>
      </c>
      <c r="T81" s="734">
        <f>SQRT(U81^2+V81^2)*1000/(1.73*T84)</f>
        <v>280.47500843545248</v>
      </c>
      <c r="U81" s="735">
        <v>2.8367300000000002</v>
      </c>
      <c r="V81" s="736">
        <v>1.0016400000000001</v>
      </c>
      <c r="W81" s="734">
        <f>SQRT(X81^2+Y81^2)*1000/(1.73*W84)</f>
        <v>280.49822812964828</v>
      </c>
      <c r="X81" s="735">
        <v>2.8369800000000001</v>
      </c>
      <c r="Y81" s="736">
        <v>1.0016799999999999</v>
      </c>
      <c r="Z81" s="734">
        <f>SQRT(AA81^2+AB81^2)*1000/(1.73*Z84)</f>
        <v>278.27707168002058</v>
      </c>
      <c r="AA81" s="735">
        <v>2.8372099999999998</v>
      </c>
      <c r="AB81" s="736">
        <v>1.00177</v>
      </c>
      <c r="AC81" s="734">
        <f>SQRT(AD81^2+AE81^2)*1000/(1.73*AC84)</f>
        <v>278.2975410340245</v>
      </c>
      <c r="AD81" s="735">
        <v>2.8374199999999998</v>
      </c>
      <c r="AE81" s="736">
        <v>1.0018400000000001</v>
      </c>
      <c r="AF81" s="734">
        <f>SQRT(AG81^2+AH81^2)*1000/(1.73*AF84)</f>
        <v>278.31421410337703</v>
      </c>
      <c r="AG81" s="735">
        <v>2.8375900000000001</v>
      </c>
      <c r="AH81" s="736">
        <v>1.0019</v>
      </c>
      <c r="AI81" s="734">
        <f>SQRT(AJ81^2+AK81^2)*1000/(1.73*AI84)</f>
        <v>278.32329460387484</v>
      </c>
      <c r="AJ81" s="735">
        <v>2.8376800000000002</v>
      </c>
      <c r="AK81" s="736">
        <v>1.0019400000000001</v>
      </c>
      <c r="AL81" s="734">
        <f>SQRT(AM81^2+AN81^2)*1000/(1.73*AL84)</f>
        <v>278.33411928658046</v>
      </c>
      <c r="AM81" s="735">
        <v>2.83779</v>
      </c>
      <c r="AN81" s="736">
        <v>1.0019800000000001</v>
      </c>
      <c r="AO81" s="734">
        <f>SQRT(AP81^2+AQ81^2)*1000/(1.73*AO84)</f>
        <v>278.34114768585397</v>
      </c>
      <c r="AP81" s="735">
        <v>2.83786</v>
      </c>
      <c r="AQ81" s="736">
        <v>1.0020100000000001</v>
      </c>
      <c r="AR81" s="720"/>
      <c r="AS81" s="720"/>
      <c r="AV81" s="884"/>
      <c r="AW81" s="884"/>
      <c r="AX81" s="878"/>
      <c r="AY81" s="878"/>
      <c r="BB81" s="878"/>
      <c r="BC81" s="878"/>
    </row>
    <row r="82" spans="1:55" s="710" customFormat="1" ht="18" customHeight="1" thickBot="1">
      <c r="A82" s="1524"/>
      <c r="B82" s="1525"/>
      <c r="C82" s="1529"/>
      <c r="D82" s="1539" t="s">
        <v>21</v>
      </c>
      <c r="E82" s="1540"/>
      <c r="F82" s="1540"/>
      <c r="G82" s="1541"/>
      <c r="H82" s="1665">
        <v>8</v>
      </c>
      <c r="I82" s="1666"/>
      <c r="J82" s="1667"/>
      <c r="K82" s="1665">
        <v>8</v>
      </c>
      <c r="L82" s="1666"/>
      <c r="M82" s="1667"/>
      <c r="N82" s="1665">
        <v>8</v>
      </c>
      <c r="O82" s="1666"/>
      <c r="P82" s="1667"/>
      <c r="Q82" s="1665">
        <v>8</v>
      </c>
      <c r="R82" s="1666"/>
      <c r="S82" s="1667"/>
      <c r="T82" s="1665">
        <v>8</v>
      </c>
      <c r="U82" s="1666"/>
      <c r="V82" s="1667"/>
      <c r="W82" s="1665">
        <v>8</v>
      </c>
      <c r="X82" s="1666"/>
      <c r="Y82" s="1667"/>
      <c r="Z82" s="1665">
        <v>8</v>
      </c>
      <c r="AA82" s="1666"/>
      <c r="AB82" s="1667"/>
      <c r="AC82" s="1665">
        <v>8</v>
      </c>
      <c r="AD82" s="1666"/>
      <c r="AE82" s="1667"/>
      <c r="AF82" s="1665">
        <v>8</v>
      </c>
      <c r="AG82" s="1666"/>
      <c r="AH82" s="1667"/>
      <c r="AI82" s="1665">
        <v>8</v>
      </c>
      <c r="AJ82" s="1666"/>
      <c r="AK82" s="1667"/>
      <c r="AL82" s="1665">
        <v>8</v>
      </c>
      <c r="AM82" s="1666"/>
      <c r="AN82" s="1667"/>
      <c r="AO82" s="1665">
        <v>8</v>
      </c>
      <c r="AP82" s="1666"/>
      <c r="AQ82" s="1667"/>
    </row>
    <row r="83" spans="1:55" s="710" customFormat="1" ht="16.5" customHeight="1">
      <c r="A83" s="1524"/>
      <c r="B83" s="1525"/>
      <c r="C83" s="1529"/>
      <c r="D83" s="1554" t="s">
        <v>22</v>
      </c>
      <c r="E83" s="1523"/>
      <c r="F83" s="1535" t="s">
        <v>216</v>
      </c>
      <c r="G83" s="1536"/>
      <c r="H83" s="1545">
        <v>116</v>
      </c>
      <c r="I83" s="1546"/>
      <c r="J83" s="1547"/>
      <c r="K83" s="1545">
        <v>116</v>
      </c>
      <c r="L83" s="1546"/>
      <c r="M83" s="1547"/>
      <c r="N83" s="1545">
        <v>116</v>
      </c>
      <c r="O83" s="1546"/>
      <c r="P83" s="1547"/>
      <c r="Q83" s="1545">
        <v>116</v>
      </c>
      <c r="R83" s="1546"/>
      <c r="S83" s="1547"/>
      <c r="T83" s="1545">
        <v>116</v>
      </c>
      <c r="U83" s="1546"/>
      <c r="V83" s="1547"/>
      <c r="W83" s="1545">
        <v>116</v>
      </c>
      <c r="X83" s="1546"/>
      <c r="Y83" s="1547"/>
      <c r="Z83" s="1545">
        <v>117</v>
      </c>
      <c r="AA83" s="1546"/>
      <c r="AB83" s="1547"/>
      <c r="AC83" s="1545">
        <v>117</v>
      </c>
      <c r="AD83" s="1546"/>
      <c r="AE83" s="1547"/>
      <c r="AF83" s="1555">
        <v>117</v>
      </c>
      <c r="AG83" s="1556"/>
      <c r="AH83" s="1557"/>
      <c r="AI83" s="1555">
        <v>117</v>
      </c>
      <c r="AJ83" s="1556"/>
      <c r="AK83" s="1557"/>
      <c r="AL83" s="1555">
        <v>117</v>
      </c>
      <c r="AM83" s="1556"/>
      <c r="AN83" s="1557"/>
      <c r="AO83" s="1555">
        <v>117</v>
      </c>
      <c r="AP83" s="1556"/>
      <c r="AQ83" s="1557"/>
    </row>
    <row r="84" spans="1:55" s="710" customFormat="1" ht="16.5" customHeight="1">
      <c r="A84" s="1524"/>
      <c r="B84" s="1525"/>
      <c r="C84" s="1529"/>
      <c r="D84" s="1524"/>
      <c r="E84" s="1525"/>
      <c r="F84" s="1637" t="s">
        <v>266</v>
      </c>
      <c r="G84" s="1651"/>
      <c r="H84" s="1662">
        <v>6.2</v>
      </c>
      <c r="I84" s="1663"/>
      <c r="J84" s="1664"/>
      <c r="K84" s="1662">
        <v>6.25</v>
      </c>
      <c r="L84" s="1663"/>
      <c r="M84" s="1664"/>
      <c r="N84" s="1662">
        <v>6.25</v>
      </c>
      <c r="O84" s="1663"/>
      <c r="P84" s="1664"/>
      <c r="Q84" s="1662">
        <v>6.2</v>
      </c>
      <c r="R84" s="1663"/>
      <c r="S84" s="1664"/>
      <c r="T84" s="1662">
        <v>6.2</v>
      </c>
      <c r="U84" s="1663"/>
      <c r="V84" s="1664"/>
      <c r="W84" s="1662">
        <v>6.2</v>
      </c>
      <c r="X84" s="1663"/>
      <c r="Y84" s="1664"/>
      <c r="Z84" s="1662">
        <v>6.25</v>
      </c>
      <c r="AA84" s="1663"/>
      <c r="AB84" s="1664"/>
      <c r="AC84" s="1662">
        <v>6.25</v>
      </c>
      <c r="AD84" s="1663"/>
      <c r="AE84" s="1664"/>
      <c r="AF84" s="1662">
        <v>6.25</v>
      </c>
      <c r="AG84" s="1663"/>
      <c r="AH84" s="1664"/>
      <c r="AI84" s="1662">
        <v>6.25</v>
      </c>
      <c r="AJ84" s="1663"/>
      <c r="AK84" s="1664"/>
      <c r="AL84" s="1662">
        <v>6.25</v>
      </c>
      <c r="AM84" s="1663"/>
      <c r="AN84" s="1664"/>
      <c r="AO84" s="1662">
        <v>6.25</v>
      </c>
      <c r="AP84" s="1663"/>
      <c r="AQ84" s="1664"/>
    </row>
    <row r="85" spans="1:55" s="710" customFormat="1" ht="16.5" customHeight="1" thickBot="1">
      <c r="A85" s="1524"/>
      <c r="B85" s="1525"/>
      <c r="C85" s="1529"/>
      <c r="D85" s="1526"/>
      <c r="E85" s="1527"/>
      <c r="F85" s="1537" t="s">
        <v>265</v>
      </c>
      <c r="G85" s="1538"/>
      <c r="H85" s="1548">
        <v>6.2</v>
      </c>
      <c r="I85" s="1549"/>
      <c r="J85" s="1550"/>
      <c r="K85" s="1548">
        <v>6.25</v>
      </c>
      <c r="L85" s="1549"/>
      <c r="M85" s="1550"/>
      <c r="N85" s="1548">
        <v>6.25</v>
      </c>
      <c r="O85" s="1549"/>
      <c r="P85" s="1550"/>
      <c r="Q85" s="1548">
        <v>6.2</v>
      </c>
      <c r="R85" s="1549"/>
      <c r="S85" s="1550"/>
      <c r="T85" s="1548">
        <v>6.2</v>
      </c>
      <c r="U85" s="1549"/>
      <c r="V85" s="1550"/>
      <c r="W85" s="1548">
        <v>6.2</v>
      </c>
      <c r="X85" s="1549"/>
      <c r="Y85" s="1550"/>
      <c r="Z85" s="1548">
        <v>6.25</v>
      </c>
      <c r="AA85" s="1549"/>
      <c r="AB85" s="1550"/>
      <c r="AC85" s="1548">
        <v>6.25</v>
      </c>
      <c r="AD85" s="1549"/>
      <c r="AE85" s="1550"/>
      <c r="AF85" s="1548">
        <v>6.25</v>
      </c>
      <c r="AG85" s="1549"/>
      <c r="AH85" s="1550"/>
      <c r="AI85" s="1548">
        <v>6.25</v>
      </c>
      <c r="AJ85" s="1549"/>
      <c r="AK85" s="1550"/>
      <c r="AL85" s="1548">
        <v>6.25</v>
      </c>
      <c r="AM85" s="1549"/>
      <c r="AN85" s="1550"/>
      <c r="AO85" s="1558">
        <v>6.25</v>
      </c>
      <c r="AP85" s="1559"/>
      <c r="AQ85" s="1560"/>
    </row>
    <row r="86" spans="1:55" s="710" customFormat="1" ht="16.5" customHeight="1" thickBot="1">
      <c r="A86" s="1526"/>
      <c r="B86" s="1527"/>
      <c r="C86" s="1530"/>
      <c r="D86" s="1539" t="s">
        <v>23</v>
      </c>
      <c r="E86" s="1540"/>
      <c r="F86" s="1540"/>
      <c r="G86" s="1541"/>
      <c r="H86" s="1542" t="s">
        <v>185</v>
      </c>
      <c r="I86" s="1543"/>
      <c r="J86" s="1544"/>
      <c r="K86" s="1542" t="s">
        <v>185</v>
      </c>
      <c r="L86" s="1543"/>
      <c r="M86" s="1544"/>
      <c r="N86" s="1542" t="s">
        <v>185</v>
      </c>
      <c r="O86" s="1543"/>
      <c r="P86" s="1544"/>
      <c r="Q86" s="1542" t="s">
        <v>185</v>
      </c>
      <c r="R86" s="1543"/>
      <c r="S86" s="1544"/>
      <c r="T86" s="1542" t="s">
        <v>185</v>
      </c>
      <c r="U86" s="1543"/>
      <c r="V86" s="1544"/>
      <c r="W86" s="1542" t="s">
        <v>185</v>
      </c>
      <c r="X86" s="1543"/>
      <c r="Y86" s="1544"/>
      <c r="Z86" s="1542" t="s">
        <v>185</v>
      </c>
      <c r="AA86" s="1543"/>
      <c r="AB86" s="1544"/>
      <c r="AC86" s="1542" t="s">
        <v>185</v>
      </c>
      <c r="AD86" s="1543"/>
      <c r="AE86" s="1544"/>
      <c r="AF86" s="1542" t="s">
        <v>185</v>
      </c>
      <c r="AG86" s="1543"/>
      <c r="AH86" s="1544"/>
      <c r="AI86" s="1542" t="s">
        <v>185</v>
      </c>
      <c r="AJ86" s="1543"/>
      <c r="AK86" s="1544"/>
      <c r="AL86" s="1542" t="s">
        <v>185</v>
      </c>
      <c r="AM86" s="1543"/>
      <c r="AN86" s="1544"/>
      <c r="AO86" s="1542" t="s">
        <v>185</v>
      </c>
      <c r="AP86" s="1543"/>
      <c r="AQ86" s="1544"/>
    </row>
    <row r="87" spans="1:55" s="710" customFormat="1" ht="16.5" customHeight="1">
      <c r="A87" s="1554" t="s">
        <v>187</v>
      </c>
      <c r="B87" s="1571"/>
      <c r="C87" s="1523"/>
      <c r="D87" s="1573"/>
      <c r="E87" s="1574"/>
      <c r="F87" s="1582" t="s">
        <v>216</v>
      </c>
      <c r="G87" s="1642"/>
      <c r="H87" s="891">
        <f t="shared" ref="H87:AQ87" si="6">H79+H71</f>
        <v>0</v>
      </c>
      <c r="I87" s="890">
        <f t="shared" si="6"/>
        <v>0</v>
      </c>
      <c r="J87" s="889">
        <f t="shared" si="6"/>
        <v>0</v>
      </c>
      <c r="K87" s="959">
        <f t="shared" si="6"/>
        <v>0</v>
      </c>
      <c r="L87" s="890">
        <f t="shared" si="6"/>
        <v>0</v>
      </c>
      <c r="M87" s="889">
        <f t="shared" si="6"/>
        <v>0</v>
      </c>
      <c r="N87" s="891">
        <f t="shared" si="6"/>
        <v>0</v>
      </c>
      <c r="O87" s="890">
        <f t="shared" si="6"/>
        <v>0</v>
      </c>
      <c r="P87" s="889">
        <f t="shared" si="6"/>
        <v>0</v>
      </c>
      <c r="Q87" s="891">
        <f t="shared" si="6"/>
        <v>0</v>
      </c>
      <c r="R87" s="890">
        <f t="shared" si="6"/>
        <v>0</v>
      </c>
      <c r="S87" s="889">
        <f t="shared" si="6"/>
        <v>0</v>
      </c>
      <c r="T87" s="891">
        <f t="shared" si="6"/>
        <v>0</v>
      </c>
      <c r="U87" s="890">
        <f t="shared" si="6"/>
        <v>0</v>
      </c>
      <c r="V87" s="889">
        <f t="shared" si="6"/>
        <v>0</v>
      </c>
      <c r="W87" s="891">
        <f t="shared" si="6"/>
        <v>0</v>
      </c>
      <c r="X87" s="890">
        <f t="shared" si="6"/>
        <v>0</v>
      </c>
      <c r="Y87" s="889">
        <f t="shared" si="6"/>
        <v>0</v>
      </c>
      <c r="Z87" s="891">
        <f t="shared" si="6"/>
        <v>0</v>
      </c>
      <c r="AA87" s="890">
        <f t="shared" si="6"/>
        <v>0</v>
      </c>
      <c r="AB87" s="889">
        <f t="shared" si="6"/>
        <v>0</v>
      </c>
      <c r="AC87" s="891">
        <f t="shared" si="6"/>
        <v>0</v>
      </c>
      <c r="AD87" s="890">
        <f t="shared" si="6"/>
        <v>0</v>
      </c>
      <c r="AE87" s="889">
        <f t="shared" si="6"/>
        <v>0</v>
      </c>
      <c r="AF87" s="891">
        <f t="shared" si="6"/>
        <v>0</v>
      </c>
      <c r="AG87" s="890">
        <f t="shared" si="6"/>
        <v>0</v>
      </c>
      <c r="AH87" s="889">
        <f t="shared" si="6"/>
        <v>0</v>
      </c>
      <c r="AI87" s="891">
        <f t="shared" si="6"/>
        <v>0</v>
      </c>
      <c r="AJ87" s="890">
        <f t="shared" si="6"/>
        <v>0</v>
      </c>
      <c r="AK87" s="889">
        <f t="shared" si="6"/>
        <v>0</v>
      </c>
      <c r="AL87" s="891">
        <f t="shared" si="6"/>
        <v>0</v>
      </c>
      <c r="AM87" s="890">
        <f t="shared" si="6"/>
        <v>0</v>
      </c>
      <c r="AN87" s="889">
        <f t="shared" si="6"/>
        <v>0</v>
      </c>
      <c r="AO87" s="891">
        <f t="shared" si="6"/>
        <v>0</v>
      </c>
      <c r="AP87" s="890">
        <f t="shared" si="6"/>
        <v>0</v>
      </c>
      <c r="AQ87" s="889">
        <f t="shared" si="6"/>
        <v>0</v>
      </c>
    </row>
    <row r="88" spans="1:55" s="710" customFormat="1" ht="16.5" customHeight="1">
      <c r="A88" s="1524"/>
      <c r="B88" s="1641"/>
      <c r="C88" s="1525"/>
      <c r="D88" s="1652"/>
      <c r="E88" s="1653"/>
      <c r="F88" s="1637" t="s">
        <v>264</v>
      </c>
      <c r="G88" s="1638"/>
      <c r="H88" s="943">
        <f>H72+H73</f>
        <v>426.19747208960587</v>
      </c>
      <c r="I88" s="942">
        <f>I72+I73+I108</f>
        <v>4.5081704</v>
      </c>
      <c r="J88" s="941">
        <f>J72+J73+J108</f>
        <v>1.34131584</v>
      </c>
      <c r="K88" s="943">
        <f>K72+K73</f>
        <v>426.20722590980972</v>
      </c>
      <c r="L88" s="942">
        <f>L72+L73+L108</f>
        <v>4.3840522900000005</v>
      </c>
      <c r="M88" s="941">
        <f>M72+M73+M108</f>
        <v>1.34134584</v>
      </c>
      <c r="N88" s="943">
        <f>N72+N73</f>
        <v>426.23112376196343</v>
      </c>
      <c r="O88" s="942">
        <f>O72+O73+O108</f>
        <v>4.3843025600000001</v>
      </c>
      <c r="P88" s="941">
        <f>P72+P73+P108</f>
        <v>1.34140584</v>
      </c>
      <c r="Q88" s="943">
        <f>Q72+Q73</f>
        <v>426.26002908056512</v>
      </c>
      <c r="R88" s="942">
        <f>R72+R73+R108</f>
        <v>4.3846030000000003</v>
      </c>
      <c r="S88" s="941">
        <f>S72+S73+S108</f>
        <v>1.34148584</v>
      </c>
      <c r="T88" s="943">
        <f>T72+T73</f>
        <v>426.30019483347917</v>
      </c>
      <c r="U88" s="942">
        <f>U72+U73+U108</f>
        <v>4.3850235500000005</v>
      </c>
      <c r="V88" s="941">
        <f>V72+V73+V108</f>
        <v>1.34158584</v>
      </c>
      <c r="W88" s="943">
        <f>W72+W73</f>
        <v>426.33148839591684</v>
      </c>
      <c r="X88" s="942">
        <f>X72+X73+X108</f>
        <v>4.3853538600000004</v>
      </c>
      <c r="Y88" s="941">
        <f>Y72+Y73+Y108</f>
        <v>1.34165584</v>
      </c>
      <c r="Z88" s="943">
        <f>Z72+Z73</f>
        <v>422.95246412895676</v>
      </c>
      <c r="AA88" s="942">
        <f>AA72+AA73+AA108</f>
        <v>4.3856844500000003</v>
      </c>
      <c r="AB88" s="941">
        <f>AB72+AB73+AB108</f>
        <v>1.34174584</v>
      </c>
      <c r="AC88" s="943">
        <f>AC72+AC73</f>
        <v>422.98883712320986</v>
      </c>
      <c r="AD88" s="942">
        <f>AD72+AD73+AD108</f>
        <v>4.3860748900000006</v>
      </c>
      <c r="AE88" s="941">
        <f>AE72+AE73+AE108</f>
        <v>1.34181584</v>
      </c>
      <c r="AF88" s="943">
        <f>AF72+AF73</f>
        <v>423.00311916735541</v>
      </c>
      <c r="AG88" s="942">
        <f>AG72+AG73+AG108</f>
        <v>4.3862152400000003</v>
      </c>
      <c r="AH88" s="941">
        <f>AH72+AH73+AH108</f>
        <v>1.34188584</v>
      </c>
      <c r="AI88" s="943">
        <f>AI72+AI73</f>
        <v>423.0159726035331</v>
      </c>
      <c r="AJ88" s="942">
        <f>AJ72+AJ73+AJ108</f>
        <v>4.3863455300000007</v>
      </c>
      <c r="AK88" s="941">
        <f>AK72+AK73+AK108</f>
        <v>1.3419358400000001</v>
      </c>
      <c r="AL88" s="943">
        <f>AL72+AL73</f>
        <v>423.03059251568783</v>
      </c>
      <c r="AM88" s="942">
        <f>AM72+AM73+AM108</f>
        <v>4.3864958000000005</v>
      </c>
      <c r="AN88" s="941">
        <f>AN72+AN73+AN108</f>
        <v>1.34198584</v>
      </c>
      <c r="AO88" s="943">
        <f>AO72+AO73</f>
        <v>423.04325423374723</v>
      </c>
      <c r="AP88" s="942">
        <f>AP72+AP73+AP108</f>
        <v>4.3866360400000008</v>
      </c>
      <c r="AQ88" s="941">
        <f>AQ72+AQ73+AQ108</f>
        <v>1.3419958400000001</v>
      </c>
      <c r="AR88" s="720"/>
    </row>
    <row r="89" spans="1:55" s="710" customFormat="1" ht="16.5" customHeight="1" thickBot="1">
      <c r="A89" s="1526"/>
      <c r="B89" s="1572"/>
      <c r="C89" s="1527"/>
      <c r="D89" s="1575"/>
      <c r="E89" s="1576"/>
      <c r="F89" s="1537" t="s">
        <v>263</v>
      </c>
      <c r="G89" s="1630"/>
      <c r="H89" s="734">
        <f>H80+H81</f>
        <v>396.19581877527759</v>
      </c>
      <c r="I89" s="735">
        <f>I80+I81+I109</f>
        <v>4.0299413699999995</v>
      </c>
      <c r="J89" s="945">
        <f>J80+J81+J109</f>
        <v>1.38930566</v>
      </c>
      <c r="K89" s="734">
        <f>K80+K81</f>
        <v>393.04467032727996</v>
      </c>
      <c r="L89" s="735">
        <f>L80+L81+L109</f>
        <v>4.0301314900000005</v>
      </c>
      <c r="M89" s="945">
        <f>M80+M81+M109</f>
        <v>1.3893656600000002</v>
      </c>
      <c r="N89" s="734">
        <f>N80+N81</f>
        <v>393.06164562891666</v>
      </c>
      <c r="O89" s="735">
        <f>O80+O81+O109</f>
        <v>4.0303016200000004</v>
      </c>
      <c r="P89" s="945">
        <f>P80+P81+P109</f>
        <v>1.38943566</v>
      </c>
      <c r="Q89" s="734">
        <f>Q80+Q81</f>
        <v>396.26566988190456</v>
      </c>
      <c r="R89" s="735">
        <f>R80+R81+R109</f>
        <v>4.0306519100000004</v>
      </c>
      <c r="S89" s="945">
        <f>S80+S81+S109</f>
        <v>1.38954566</v>
      </c>
      <c r="T89" s="734">
        <f>T80+T81</f>
        <v>396.30135532932729</v>
      </c>
      <c r="U89" s="735">
        <f>U80+U81+U109</f>
        <v>4.0310121199999998</v>
      </c>
      <c r="V89" s="945">
        <f>V80+V81+V109</f>
        <v>1.3896756700000001</v>
      </c>
      <c r="W89" s="734">
        <f>W80+W81</f>
        <v>396.33341964883277</v>
      </c>
      <c r="X89" s="735">
        <f>X80+X81+X109</f>
        <v>4.0313522700000002</v>
      </c>
      <c r="Y89" s="945">
        <f>Y80+Y81+Y109</f>
        <v>1.3897456699999999</v>
      </c>
      <c r="Z89" s="734">
        <f>Z80+Z81</f>
        <v>393.19699147509135</v>
      </c>
      <c r="AA89" s="735">
        <f>AA80+AA81+AA109</f>
        <v>4.1577256</v>
      </c>
      <c r="AB89" s="945">
        <f>AB80+AB81+AB109</f>
        <v>1.3898656700000001</v>
      </c>
      <c r="AC89" s="734">
        <f>AC80+AC81</f>
        <v>393.22447740346053</v>
      </c>
      <c r="AD89" s="735">
        <f>AD80+AD81+AD109</f>
        <v>4.0319827699999999</v>
      </c>
      <c r="AE89" s="945">
        <f>AE80+AE81+AE109</f>
        <v>1.38996567</v>
      </c>
      <c r="AF89" s="734">
        <f>AF80+AF81</f>
        <v>393.25080298744615</v>
      </c>
      <c r="AG89" s="735">
        <f>AG80+AG81+AG109</f>
        <v>4.1582796000000002</v>
      </c>
      <c r="AH89" s="945">
        <f>AH80+AH81+AH109</f>
        <v>1.39005567</v>
      </c>
      <c r="AI89" s="734">
        <f>AI80+AI81</f>
        <v>393.26456540554392</v>
      </c>
      <c r="AJ89" s="735">
        <f>AJ80+AJ81+AJ109</f>
        <v>4.0323925599999999</v>
      </c>
      <c r="AK89" s="945">
        <f>AK80+AK81+AK109</f>
        <v>1.3901056700000001</v>
      </c>
      <c r="AL89" s="734">
        <f>AL80+AL81</f>
        <v>393.2794820388167</v>
      </c>
      <c r="AM89" s="735">
        <f>AM80+AM81+AM109</f>
        <v>4.0325432399999999</v>
      </c>
      <c r="AN89" s="945">
        <f>AN80+AN81+AN109</f>
        <v>1.39016567</v>
      </c>
      <c r="AO89" s="734">
        <f>AO80+AO81</f>
        <v>393.28972374704074</v>
      </c>
      <c r="AP89" s="735">
        <f>AP80+AP81+AP109</f>
        <v>4.0326437899999998</v>
      </c>
      <c r="AQ89" s="945">
        <f>AQ80+AQ81+AQ109</f>
        <v>1.3902156700000001</v>
      </c>
      <c r="AR89" s="720"/>
    </row>
    <row r="90" spans="1:55" s="710" customFormat="1" ht="16.5" customHeight="1">
      <c r="A90" s="744"/>
      <c r="B90" s="896"/>
      <c r="C90" s="746"/>
      <c r="D90" s="744"/>
      <c r="E90" s="1654"/>
      <c r="F90" s="1654"/>
      <c r="G90" s="940"/>
      <c r="H90" s="711"/>
      <c r="I90" s="711"/>
      <c r="J90" s="711"/>
      <c r="K90" s="711"/>
      <c r="L90" s="711"/>
      <c r="M90" s="711"/>
      <c r="N90" s="711"/>
      <c r="O90" s="711"/>
      <c r="P90" s="711"/>
      <c r="Q90" s="711"/>
      <c r="R90" s="711"/>
      <c r="S90" s="711"/>
      <c r="T90" s="711"/>
      <c r="U90" s="711"/>
      <c r="V90" s="711"/>
      <c r="W90" s="711"/>
      <c r="X90" s="711"/>
      <c r="Y90" s="711"/>
      <c r="Z90" s="711"/>
      <c r="AA90" s="711"/>
      <c r="AB90" s="711"/>
      <c r="AC90" s="711"/>
      <c r="AD90" s="711"/>
      <c r="AE90" s="711"/>
      <c r="AF90" s="711"/>
      <c r="AG90" s="711"/>
      <c r="AH90" s="711"/>
      <c r="AI90" s="711"/>
      <c r="AJ90" s="711"/>
      <c r="AK90" s="711"/>
      <c r="AL90" s="711"/>
      <c r="AM90" s="711"/>
      <c r="AN90" s="711"/>
      <c r="AO90" s="711"/>
      <c r="AP90" s="711"/>
      <c r="AQ90" s="748"/>
      <c r="AR90" s="720"/>
    </row>
    <row r="91" spans="1:55" s="710" customFormat="1" ht="16.5" customHeight="1">
      <c r="A91" s="858"/>
      <c r="B91" s="958"/>
      <c r="C91" s="938"/>
      <c r="D91" s="858"/>
      <c r="E91" s="747"/>
      <c r="F91" s="747"/>
      <c r="G91" s="748"/>
      <c r="H91" s="711"/>
      <c r="I91" s="711"/>
      <c r="J91" s="711"/>
      <c r="K91" s="711"/>
      <c r="L91" s="711"/>
      <c r="M91" s="711"/>
      <c r="N91" s="711"/>
      <c r="O91" s="711"/>
      <c r="P91" s="711"/>
      <c r="Q91" s="711"/>
      <c r="R91" s="711"/>
      <c r="S91" s="711"/>
      <c r="T91" s="711"/>
      <c r="U91" s="711"/>
      <c r="V91" s="711"/>
      <c r="W91" s="711"/>
      <c r="X91" s="711"/>
      <c r="Y91" s="711"/>
      <c r="Z91" s="711"/>
      <c r="AA91" s="711"/>
      <c r="AB91" s="711"/>
      <c r="AC91" s="711"/>
      <c r="AD91" s="711"/>
      <c r="AE91" s="711"/>
      <c r="AF91" s="711"/>
      <c r="AG91" s="711"/>
      <c r="AH91" s="711"/>
      <c r="AI91" s="711"/>
      <c r="AJ91" s="711"/>
      <c r="AK91" s="711"/>
      <c r="AL91" s="711"/>
      <c r="AM91" s="711"/>
      <c r="AN91" s="711"/>
      <c r="AO91" s="711"/>
      <c r="AP91" s="711"/>
      <c r="AQ91" s="748"/>
    </row>
    <row r="92" spans="1:55" s="710" customFormat="1" ht="16.5" customHeight="1" thickBot="1">
      <c r="A92" s="818"/>
      <c r="B92" s="751"/>
      <c r="C92" s="752"/>
      <c r="D92" s="818"/>
      <c r="E92" s="1562"/>
      <c r="F92" s="1562"/>
      <c r="G92" s="755"/>
      <c r="H92" s="756"/>
      <c r="I92" s="756"/>
      <c r="J92" s="756"/>
      <c r="K92" s="756"/>
      <c r="L92" s="756"/>
      <c r="M92" s="756"/>
      <c r="N92" s="756"/>
      <c r="O92" s="756"/>
      <c r="P92" s="756"/>
      <c r="Q92" s="756"/>
      <c r="R92" s="756"/>
      <c r="S92" s="756"/>
      <c r="T92" s="756"/>
      <c r="U92" s="756"/>
      <c r="V92" s="756"/>
      <c r="W92" s="756"/>
      <c r="X92" s="756"/>
      <c r="Y92" s="756"/>
      <c r="Z92" s="756"/>
      <c r="AA92" s="756"/>
      <c r="AB92" s="756"/>
      <c r="AC92" s="756"/>
      <c r="AD92" s="756"/>
      <c r="AE92" s="756"/>
      <c r="AF92" s="756"/>
      <c r="AG92" s="756"/>
      <c r="AH92" s="756"/>
      <c r="AI92" s="756"/>
      <c r="AJ92" s="756"/>
      <c r="AK92" s="756"/>
      <c r="AL92" s="756"/>
      <c r="AM92" s="756"/>
      <c r="AN92" s="756"/>
      <c r="AO92" s="756"/>
      <c r="AP92" s="756"/>
      <c r="AQ92" s="755"/>
    </row>
    <row r="93" spans="1:55" s="710" customFormat="1" ht="16.5" customHeight="1" thickBot="1">
      <c r="A93" s="715"/>
      <c r="B93" s="927"/>
      <c r="C93" s="927"/>
      <c r="D93" s="926"/>
      <c r="E93" s="760"/>
      <c r="F93" s="926"/>
      <c r="G93" s="926"/>
      <c r="H93" s="925"/>
      <c r="I93" s="924"/>
      <c r="J93" s="924"/>
      <c r="K93" s="925"/>
      <c r="L93" s="924"/>
      <c r="M93" s="924"/>
      <c r="N93" s="925"/>
      <c r="O93" s="924"/>
      <c r="P93" s="924"/>
      <c r="Q93" s="925"/>
      <c r="R93" s="924"/>
      <c r="S93" s="924"/>
      <c r="T93" s="925"/>
      <c r="U93" s="924"/>
      <c r="V93" s="924"/>
      <c r="W93" s="925"/>
      <c r="X93" s="924"/>
      <c r="Y93" s="924"/>
      <c r="Z93" s="925"/>
      <c r="AA93" s="924"/>
      <c r="AB93" s="924"/>
      <c r="AC93" s="925"/>
      <c r="AD93" s="924"/>
      <c r="AE93" s="924"/>
      <c r="AF93" s="925"/>
      <c r="AG93" s="924"/>
      <c r="AH93" s="924"/>
      <c r="AI93" s="925"/>
      <c r="AJ93" s="924"/>
      <c r="AK93" s="924"/>
      <c r="AL93" s="925"/>
      <c r="AM93" s="924"/>
      <c r="AN93" s="924"/>
      <c r="AO93" s="925"/>
      <c r="AP93" s="924"/>
      <c r="AQ93" s="924"/>
    </row>
    <row r="94" spans="1:55" s="710" customFormat="1" ht="16.5" customHeight="1">
      <c r="A94" s="1563" t="s">
        <v>28</v>
      </c>
      <c r="B94" s="1564"/>
      <c r="C94" s="1564"/>
      <c r="D94" s="1555" t="s">
        <v>29</v>
      </c>
      <c r="E94" s="1556"/>
      <c r="F94" s="1556" t="s">
        <v>30</v>
      </c>
      <c r="G94" s="1557"/>
      <c r="H94" s="1565" t="s">
        <v>196</v>
      </c>
      <c r="I94" s="1566"/>
      <c r="J94" s="1567"/>
      <c r="K94" s="1565" t="s">
        <v>197</v>
      </c>
      <c r="L94" s="1566"/>
      <c r="M94" s="1567"/>
      <c r="N94" s="1565" t="s">
        <v>198</v>
      </c>
      <c r="O94" s="1566"/>
      <c r="P94" s="1567"/>
      <c r="Q94" s="1565" t="s">
        <v>199</v>
      </c>
      <c r="R94" s="1566"/>
      <c r="S94" s="1567"/>
      <c r="T94" s="1565" t="s">
        <v>200</v>
      </c>
      <c r="U94" s="1566"/>
      <c r="V94" s="1567"/>
      <c r="W94" s="1565" t="s">
        <v>201</v>
      </c>
      <c r="X94" s="1566"/>
      <c r="Y94" s="1567"/>
      <c r="Z94" s="1565" t="s">
        <v>202</v>
      </c>
      <c r="AA94" s="1566"/>
      <c r="AB94" s="1567"/>
      <c r="AC94" s="1565" t="s">
        <v>203</v>
      </c>
      <c r="AD94" s="1566"/>
      <c r="AE94" s="1567"/>
      <c r="AF94" s="1565" t="s">
        <v>204</v>
      </c>
      <c r="AG94" s="1566"/>
      <c r="AH94" s="1567"/>
      <c r="AI94" s="1565" t="s">
        <v>205</v>
      </c>
      <c r="AJ94" s="1566"/>
      <c r="AK94" s="1567"/>
      <c r="AL94" s="1565" t="s">
        <v>206</v>
      </c>
      <c r="AM94" s="1566"/>
      <c r="AN94" s="1567"/>
      <c r="AO94" s="1565" t="s">
        <v>207</v>
      </c>
      <c r="AP94" s="1566"/>
      <c r="AQ94" s="1567"/>
    </row>
    <row r="95" spans="1:55" s="710" customFormat="1" ht="16.5" customHeight="1" thickBot="1">
      <c r="A95" s="1580" t="s">
        <v>262</v>
      </c>
      <c r="B95" s="1581"/>
      <c r="C95" s="1581"/>
      <c r="D95" s="762" t="s">
        <v>32</v>
      </c>
      <c r="E95" s="763" t="s">
        <v>33</v>
      </c>
      <c r="F95" s="764" t="s">
        <v>32</v>
      </c>
      <c r="G95" s="765" t="s">
        <v>33</v>
      </c>
      <c r="H95" s="1577"/>
      <c r="I95" s="1578"/>
      <c r="J95" s="1579"/>
      <c r="K95" s="1577"/>
      <c r="L95" s="1578"/>
      <c r="M95" s="1579"/>
      <c r="N95" s="1577"/>
      <c r="O95" s="1578"/>
      <c r="P95" s="1579"/>
      <c r="Q95" s="1577"/>
      <c r="R95" s="1578"/>
      <c r="S95" s="1579"/>
      <c r="T95" s="1577"/>
      <c r="U95" s="1578"/>
      <c r="V95" s="1579"/>
      <c r="W95" s="1577"/>
      <c r="X95" s="1578"/>
      <c r="Y95" s="1579"/>
      <c r="Z95" s="1577"/>
      <c r="AA95" s="1578"/>
      <c r="AB95" s="1579"/>
      <c r="AC95" s="1577"/>
      <c r="AD95" s="1578"/>
      <c r="AE95" s="1579"/>
      <c r="AF95" s="1577"/>
      <c r="AG95" s="1578"/>
      <c r="AH95" s="1579"/>
      <c r="AI95" s="1577"/>
      <c r="AJ95" s="1578"/>
      <c r="AK95" s="1579"/>
      <c r="AL95" s="1577"/>
      <c r="AM95" s="1578"/>
      <c r="AN95" s="1579"/>
      <c r="AO95" s="1577"/>
      <c r="AP95" s="1578"/>
      <c r="AQ95" s="1579"/>
    </row>
    <row r="96" spans="1:55" s="710" customFormat="1" ht="16.5" customHeight="1">
      <c r="A96" s="816" t="s">
        <v>239</v>
      </c>
      <c r="B96" s="767" t="s">
        <v>261</v>
      </c>
      <c r="C96" s="768"/>
      <c r="D96" s="769"/>
      <c r="E96" s="770"/>
      <c r="F96" s="771"/>
      <c r="G96" s="772"/>
      <c r="H96" s="943">
        <f>SQRT(I96^2+J96^2)*1000/(H76)</f>
        <v>235.76674905163512</v>
      </c>
      <c r="I96" s="942">
        <v>1.4131199999999999</v>
      </c>
      <c r="J96" s="941">
        <v>0.37391999999999997</v>
      </c>
      <c r="K96" s="943">
        <f>SQRT(L96^2+M96^2)*1000/(K76)</f>
        <v>250.96675346019779</v>
      </c>
      <c r="L96" s="942">
        <v>1.5033599999999998</v>
      </c>
      <c r="M96" s="941">
        <v>0.40127999999999997</v>
      </c>
      <c r="N96" s="943">
        <f>SQRT(O96^2+P96^2)*1000/(N76)</f>
        <v>278.12724088587362</v>
      </c>
      <c r="O96" s="942">
        <v>1.6612799999999999</v>
      </c>
      <c r="P96" s="941">
        <v>0.46223999999999998</v>
      </c>
      <c r="Q96" s="943">
        <f>SQRT(R96^2+S96^2)*1000/(Q76)</f>
        <v>285.19949532422845</v>
      </c>
      <c r="R96" s="942">
        <v>1.7068800000000002</v>
      </c>
      <c r="S96" s="941">
        <v>0.46176</v>
      </c>
      <c r="T96" s="943">
        <f>SQRT(U96^2+V96^2)*1000/(T76)</f>
        <v>292.70308694508168</v>
      </c>
      <c r="U96" s="942">
        <v>1.7572800000000002</v>
      </c>
      <c r="V96" s="941">
        <v>0.45312000000000002</v>
      </c>
      <c r="W96" s="943">
        <f>SQRT(X96^2+Y96^2)*1000/(W76)</f>
        <v>292.06468800097554</v>
      </c>
      <c r="X96" s="942">
        <v>1.7534400000000001</v>
      </c>
      <c r="Y96" s="941">
        <v>0.45215999999999995</v>
      </c>
      <c r="Z96" s="943">
        <f>SQRT(AA96^2+AB96^2)*1000/(Z76)</f>
        <v>290.17439646667657</v>
      </c>
      <c r="AA96" s="942">
        <v>1.7563199999999999</v>
      </c>
      <c r="AB96" s="941">
        <v>0.45216000000000001</v>
      </c>
      <c r="AC96" s="943">
        <f>SQRT(AD96^2+AE96^2)*1000/(AC76)</f>
        <v>271.12982358597145</v>
      </c>
      <c r="AD96" s="942">
        <v>1.6353600000000001</v>
      </c>
      <c r="AE96" s="941">
        <v>0.44400000000000001</v>
      </c>
      <c r="AF96" s="943">
        <f>SQRT(AG96^2+AH96^2)*1000/(AF76)</f>
        <v>243.68641210211129</v>
      </c>
      <c r="AG96" s="942">
        <v>1.4577599999999999</v>
      </c>
      <c r="AH96" s="941">
        <v>0.44112000000000001</v>
      </c>
      <c r="AI96" s="943">
        <f>SQRT(AJ96^2+AK96^2)*1000/(AI76)</f>
        <v>212.6323502009983</v>
      </c>
      <c r="AJ96" s="942">
        <v>1.2575999999999998</v>
      </c>
      <c r="AK96" s="941">
        <v>0.42960000000000004</v>
      </c>
      <c r="AL96" s="943">
        <f>SQRT(AM96^2+AN96^2)*1000/(AL76)</f>
        <v>189.12769933566051</v>
      </c>
      <c r="AM96" s="942">
        <v>1.1040000000000001</v>
      </c>
      <c r="AN96" s="941">
        <v>0.4224</v>
      </c>
      <c r="AO96" s="943">
        <f>SQRT(AP96^2+AQ96^2)*1000/(AO76)</f>
        <v>175.32881567979635</v>
      </c>
      <c r="AP96" s="942">
        <v>1.0123200000000001</v>
      </c>
      <c r="AQ96" s="941">
        <v>0.41952</v>
      </c>
      <c r="AR96" s="720"/>
      <c r="AS96" s="720"/>
      <c r="AU96" s="894"/>
      <c r="AV96" s="894"/>
    </row>
    <row r="97" spans="1:48" s="710" customFormat="1" ht="16.5" customHeight="1">
      <c r="A97" s="776" t="s">
        <v>237</v>
      </c>
      <c r="B97" s="777" t="s">
        <v>260</v>
      </c>
      <c r="C97" s="778"/>
      <c r="D97" s="779"/>
      <c r="E97" s="780"/>
      <c r="F97" s="781"/>
      <c r="G97" s="782"/>
      <c r="H97" s="943">
        <f>SQRT(I97^2+J97^2)*1000/(1.73*H76)</f>
        <v>0</v>
      </c>
      <c r="I97" s="942">
        <v>0</v>
      </c>
      <c r="J97" s="941">
        <v>0</v>
      </c>
      <c r="K97" s="943">
        <f>SQRT(L97^2+M97^2)*1000/(1.73*K76)</f>
        <v>0</v>
      </c>
      <c r="L97" s="942">
        <v>0</v>
      </c>
      <c r="M97" s="941">
        <v>0</v>
      </c>
      <c r="N97" s="943">
        <f>SQRT(O97^2+P97^2)*1000/(1.73*N76)</f>
        <v>0</v>
      </c>
      <c r="O97" s="942">
        <v>0</v>
      </c>
      <c r="P97" s="941">
        <v>0</v>
      </c>
      <c r="Q97" s="943">
        <f>SQRT(R97^2+S97^2)*1000/(1.73*Q76)</f>
        <v>0</v>
      </c>
      <c r="R97" s="942">
        <v>0</v>
      </c>
      <c r="S97" s="941">
        <v>0</v>
      </c>
      <c r="T97" s="943">
        <f>SQRT(U97^2+V97^2)*1000/(1.73*T76)</f>
        <v>0</v>
      </c>
      <c r="U97" s="942">
        <v>0</v>
      </c>
      <c r="V97" s="941">
        <v>0</v>
      </c>
      <c r="W97" s="943">
        <f>SQRT(X97^2+Y97^2)*1000/(1.73*W76)</f>
        <v>0</v>
      </c>
      <c r="X97" s="942">
        <v>0</v>
      </c>
      <c r="Y97" s="941">
        <v>0</v>
      </c>
      <c r="Z97" s="943"/>
      <c r="AA97" s="942">
        <v>0</v>
      </c>
      <c r="AB97" s="941">
        <v>0</v>
      </c>
      <c r="AC97" s="943">
        <f>SQRT(AD97^2+AE97^2)*1000/(1.73*AC76)</f>
        <v>0</v>
      </c>
      <c r="AD97" s="942">
        <v>0</v>
      </c>
      <c r="AE97" s="941">
        <v>0</v>
      </c>
      <c r="AF97" s="943">
        <f>SQRT(AG97^2+AH97^2)*1000/(1.73*AF76)</f>
        <v>0</v>
      </c>
      <c r="AG97" s="942">
        <v>0</v>
      </c>
      <c r="AH97" s="941">
        <v>0</v>
      </c>
      <c r="AI97" s="943">
        <f>SQRT(AJ97^2+AK97^2)*1000/(1.73*AI76)</f>
        <v>0</v>
      </c>
      <c r="AJ97" s="942">
        <v>0</v>
      </c>
      <c r="AK97" s="941">
        <v>0</v>
      </c>
      <c r="AL97" s="943">
        <f>SQRT(AM97^2+AN97^2)*1000/(1.73*AL76)</f>
        <v>0</v>
      </c>
      <c r="AM97" s="942">
        <v>0</v>
      </c>
      <c r="AN97" s="941">
        <v>0</v>
      </c>
      <c r="AO97" s="943">
        <f>SQRT(AP97^2+AQ97^2)*1000/(1.73*AO76)</f>
        <v>0</v>
      </c>
      <c r="AP97" s="942">
        <v>0</v>
      </c>
      <c r="AQ97" s="941">
        <v>0</v>
      </c>
      <c r="AR97" s="720"/>
      <c r="AS97" s="720"/>
      <c r="AU97" s="894"/>
      <c r="AV97" s="894"/>
    </row>
    <row r="98" spans="1:48" s="710" customFormat="1" ht="16.5" customHeight="1">
      <c r="A98" s="776" t="s">
        <v>235</v>
      </c>
      <c r="B98" s="777" t="s">
        <v>259</v>
      </c>
      <c r="C98" s="778"/>
      <c r="D98" s="779"/>
      <c r="E98" s="780"/>
      <c r="F98" s="781"/>
      <c r="G98" s="782"/>
      <c r="H98" s="943">
        <f>SQRT(I98^2+J98^2)*1000/(1.73*H76)</f>
        <v>0</v>
      </c>
      <c r="I98" s="942">
        <v>0</v>
      </c>
      <c r="J98" s="941">
        <v>0</v>
      </c>
      <c r="K98" s="943">
        <f>SQRT(L98^2+M98^2)*1000/(1.73*K76)</f>
        <v>0</v>
      </c>
      <c r="L98" s="942">
        <v>0</v>
      </c>
      <c r="M98" s="941">
        <v>0</v>
      </c>
      <c r="N98" s="943">
        <f>SQRT(O98^2+P98^2)*1000/(1.73*N76)</f>
        <v>0</v>
      </c>
      <c r="O98" s="942">
        <v>0</v>
      </c>
      <c r="P98" s="941">
        <v>0</v>
      </c>
      <c r="Q98" s="943">
        <f>SQRT(R98^2+S98^2)*1000/(1.73*Q76)</f>
        <v>0</v>
      </c>
      <c r="R98" s="942">
        <v>0</v>
      </c>
      <c r="S98" s="941">
        <v>0</v>
      </c>
      <c r="T98" s="943">
        <f>SQRT(U98^2+V98^2)*1000/(1.73*T76)</f>
        <v>0</v>
      </c>
      <c r="U98" s="942">
        <v>0</v>
      </c>
      <c r="V98" s="941">
        <v>0</v>
      </c>
      <c r="W98" s="943">
        <f>SQRT(X98^2+Y98^2)*1000/(1.73*W76)</f>
        <v>0</v>
      </c>
      <c r="X98" s="942">
        <v>0</v>
      </c>
      <c r="Y98" s="941">
        <v>0</v>
      </c>
      <c r="Z98" s="943">
        <f>SQRT(AA98^2+AB98^2)*1000/(1.73*Z76)</f>
        <v>0</v>
      </c>
      <c r="AA98" s="942">
        <v>0</v>
      </c>
      <c r="AB98" s="941">
        <v>0</v>
      </c>
      <c r="AC98" s="943">
        <f>SQRT(AD98^2+AE98^2)*1000/(1.73*AC76)</f>
        <v>0</v>
      </c>
      <c r="AD98" s="942">
        <v>0</v>
      </c>
      <c r="AE98" s="941">
        <v>0</v>
      </c>
      <c r="AF98" s="943">
        <f>SQRT(AG98^2+AH98^2)*1000/(1.73*AF76)</f>
        <v>0</v>
      </c>
      <c r="AG98" s="942">
        <v>0</v>
      </c>
      <c r="AH98" s="941">
        <v>0</v>
      </c>
      <c r="AI98" s="943">
        <f>SQRT(AJ98^2+AK98^2)*1000/(1.73*AI76)</f>
        <v>0</v>
      </c>
      <c r="AJ98" s="942">
        <v>0</v>
      </c>
      <c r="AK98" s="941">
        <v>0</v>
      </c>
      <c r="AL98" s="943">
        <f>SQRT(AM98^2+AN98^2)*1000/(1.73*AL76)</f>
        <v>0</v>
      </c>
      <c r="AM98" s="942">
        <v>0</v>
      </c>
      <c r="AN98" s="941">
        <v>0</v>
      </c>
      <c r="AO98" s="943">
        <f>SQRT(AP98^2+AQ98^2)*1000/(1.73*AO76)</f>
        <v>0</v>
      </c>
      <c r="AP98" s="942">
        <v>0</v>
      </c>
      <c r="AQ98" s="941">
        <v>0</v>
      </c>
      <c r="AR98" s="720"/>
      <c r="AS98" s="720"/>
      <c r="AU98" s="894"/>
      <c r="AV98" s="894"/>
    </row>
    <row r="99" spans="1:48" s="710" customFormat="1" ht="16.5" customHeight="1">
      <c r="A99" s="776" t="s">
        <v>258</v>
      </c>
      <c r="B99" s="777" t="s">
        <v>257</v>
      </c>
      <c r="C99" s="778"/>
      <c r="D99" s="779"/>
      <c r="E99" s="780"/>
      <c r="F99" s="781"/>
      <c r="G99" s="782"/>
      <c r="H99" s="943">
        <f>SQRT(I99^2+J99^2)*1000/(1.73*H77)</f>
        <v>16.620614622225883</v>
      </c>
      <c r="I99" s="942">
        <v>0.17100000000000001</v>
      </c>
      <c r="J99" s="941">
        <v>5.04E-2</v>
      </c>
      <c r="K99" s="943">
        <f>SQRT(L99^2+M99^2)*1000/(1.73*K77)</f>
        <v>18.668258536768153</v>
      </c>
      <c r="L99" s="942">
        <v>0.19188</v>
      </c>
      <c r="M99" s="941">
        <v>5.7239999999999992E-2</v>
      </c>
      <c r="N99" s="943">
        <f>SQRT(O99^2+P99^2)*1000/(1.73*N77)</f>
        <v>21.101257575475991</v>
      </c>
      <c r="O99" s="942">
        <v>0.21887999999999999</v>
      </c>
      <c r="P99" s="941">
        <v>5.7599999999999998E-2</v>
      </c>
      <c r="Q99" s="943">
        <f>SQRT(R99^2+S99^2)*1000/(1.73*Q77)</f>
        <v>22.068682813315533</v>
      </c>
      <c r="R99" s="942">
        <v>0.22932</v>
      </c>
      <c r="S99" s="941">
        <v>5.8680000000000003E-2</v>
      </c>
      <c r="T99" s="943">
        <f>SQRT(U99^2+V99^2)*1000/(1.73*T77)</f>
        <v>22.852371175541311</v>
      </c>
      <c r="U99" s="942">
        <v>0.23688000000000001</v>
      </c>
      <c r="V99" s="941">
        <v>6.3E-2</v>
      </c>
      <c r="W99" s="943">
        <f>SQRT(X99^2+Y99^2)*1000/(1.73*W77)</f>
        <v>22.305132573394719</v>
      </c>
      <c r="X99" s="942">
        <v>0.23255999999999999</v>
      </c>
      <c r="Y99" s="941">
        <v>5.6159999999999995E-2</v>
      </c>
      <c r="Z99" s="943">
        <f>SQRT(AA99^2+AB99^2)*1000/(1.73*Z77)</f>
        <v>20.733063776878954</v>
      </c>
      <c r="AA99" s="942">
        <v>0.21851999999999999</v>
      </c>
      <c r="AB99" s="941">
        <v>5.0040000000000001E-2</v>
      </c>
      <c r="AC99" s="943">
        <f>SQRT(AD99^2+AE99^2)*1000/(1.73*AC77)</f>
        <v>19.042819753628937</v>
      </c>
      <c r="AD99" s="942">
        <v>0.20124</v>
      </c>
      <c r="AE99" s="941">
        <v>4.3560000000000001E-2</v>
      </c>
      <c r="AF99" s="943">
        <f>SQRT(AG99^2+AH99^2)*1000/(1.73*AF77)</f>
        <v>16.413524819069202</v>
      </c>
      <c r="AG99" s="942">
        <v>0.17316000000000001</v>
      </c>
      <c r="AH99" s="941">
        <v>3.8879999999999998E-2</v>
      </c>
      <c r="AI99" s="943">
        <f>SQRT(AJ99^2+AK99^2)*1000/(1.73*AI77)</f>
        <v>12.961045098026558</v>
      </c>
      <c r="AJ99" s="942">
        <v>0.13463999999999998</v>
      </c>
      <c r="AK99" s="941">
        <v>3.8879999999999998E-2</v>
      </c>
      <c r="AL99" s="943">
        <f>SQRT(AM99^2+AN99^2)*1000/(1.73*AL77)</f>
        <v>11.813320781926175</v>
      </c>
      <c r="AM99" s="942">
        <v>0.12132</v>
      </c>
      <c r="AN99" s="941">
        <v>3.9960000000000002E-2</v>
      </c>
      <c r="AO99" s="943">
        <f>SQRT(AP99^2+AQ99^2)*1000/(1.73*AO77)</f>
        <v>10.846645900365456</v>
      </c>
      <c r="AP99" s="942">
        <v>0.11052000000000001</v>
      </c>
      <c r="AQ99" s="941">
        <v>3.9240000000000004E-2</v>
      </c>
      <c r="AR99" s="720"/>
      <c r="AS99" s="720"/>
      <c r="AU99" s="894"/>
      <c r="AV99" s="894"/>
    </row>
    <row r="100" spans="1:48" s="710" customFormat="1" ht="16.5" customHeight="1">
      <c r="A100" s="776" t="s">
        <v>256</v>
      </c>
      <c r="B100" s="777" t="s">
        <v>255</v>
      </c>
      <c r="C100" s="778"/>
      <c r="D100" s="779"/>
      <c r="E100" s="780"/>
      <c r="F100" s="781"/>
      <c r="G100" s="782"/>
      <c r="H100" s="943">
        <f>SQRT(I100^2+J100^2)*1000/(1.73*H77)</f>
        <v>117.54825551278552</v>
      </c>
      <c r="I100" s="942">
        <v>1.2153600000000002</v>
      </c>
      <c r="J100" s="941">
        <v>0.33551999999999998</v>
      </c>
      <c r="K100" s="943">
        <f>SQRT(L100^2+M100^2)*1000/(1.73*K77)</f>
        <v>120.45888084795028</v>
      </c>
      <c r="L100" s="942">
        <v>1.2441600000000002</v>
      </c>
      <c r="M100" s="941">
        <v>0.34848000000000001</v>
      </c>
      <c r="N100" s="943">
        <f>SQRT(O100^2+P100^2)*1000/(1.73*N77)</f>
        <v>132.69410931063527</v>
      </c>
      <c r="O100" s="942">
        <v>1.3701599999999998</v>
      </c>
      <c r="P100" s="941">
        <v>0.38520000000000004</v>
      </c>
      <c r="Q100" s="943">
        <f>SQRT(R100^2+S100^2)*1000/(1.73*Q77)</f>
        <v>137.62418299211501</v>
      </c>
      <c r="R100" s="942">
        <v>1.4292</v>
      </c>
      <c r="S100" s="941">
        <v>0.36936000000000002</v>
      </c>
      <c r="T100" s="943">
        <f>SQRT(U100^2+V100^2)*1000/(1.73*T77)</f>
        <v>140.43714271806112</v>
      </c>
      <c r="U100" s="942">
        <v>1.4601599999999999</v>
      </c>
      <c r="V100" s="941">
        <v>0.37007999999999996</v>
      </c>
      <c r="W100" s="943">
        <f>SQRT(X100^2+Y100^2)*1000/(1.73*W77)</f>
        <v>140.25762247848789</v>
      </c>
      <c r="X100" s="942">
        <v>1.45872</v>
      </c>
      <c r="Y100" s="941">
        <v>0.36791999999999997</v>
      </c>
      <c r="Z100" s="943">
        <f>SQRT(AA100^2+AB100^2)*1000/(1.73*Z77)</f>
        <v>131.04894966719243</v>
      </c>
      <c r="AA100" s="942">
        <v>1.3715999999999999</v>
      </c>
      <c r="AB100" s="941">
        <v>0.35568</v>
      </c>
      <c r="AC100" s="943">
        <f>SQRT(AD100^2+AE100^2)*1000/(1.73*AC77)</f>
        <v>123.10759436736025</v>
      </c>
      <c r="AD100" s="942">
        <v>1.2844800000000001</v>
      </c>
      <c r="AE100" s="941">
        <v>0.34920000000000007</v>
      </c>
      <c r="AF100" s="943">
        <f>SQRT(AG100^2+AH100^2)*1000/(1.73*AF77)</f>
        <v>109.75365307185997</v>
      </c>
      <c r="AG100" s="942">
        <v>1.1332800000000001</v>
      </c>
      <c r="AH100" s="941">
        <v>0.35208000000000006</v>
      </c>
      <c r="AI100" s="943">
        <f>SQRT(AJ100^2+AK100^2)*1000/(1.73*AI77)</f>
        <v>94.213170692844557</v>
      </c>
      <c r="AJ100" s="942">
        <v>0.95904</v>
      </c>
      <c r="AK100" s="941">
        <v>0.34344000000000008</v>
      </c>
      <c r="AL100" s="943">
        <f>SQRT(AM100^2+AN100^2)*1000/(1.73*AL77)</f>
        <v>84.472202277275358</v>
      </c>
      <c r="AM100" s="942">
        <v>0.84455999999999998</v>
      </c>
      <c r="AN100" s="941">
        <v>0.34776000000000001</v>
      </c>
      <c r="AO100" s="943">
        <f>SQRT(AP100^2+AQ100^2)*1000/(1.73*AO77)</f>
        <v>79.106449440729648</v>
      </c>
      <c r="AP100" s="942">
        <v>0.78336000000000006</v>
      </c>
      <c r="AQ100" s="941">
        <v>0.34344000000000008</v>
      </c>
      <c r="AR100" s="720"/>
      <c r="AS100" s="720"/>
      <c r="AU100" s="894"/>
      <c r="AV100" s="894"/>
    </row>
    <row r="101" spans="1:48" s="710" customFormat="1" ht="16.5" customHeight="1">
      <c r="A101" s="776" t="s">
        <v>254</v>
      </c>
      <c r="B101" s="777" t="s">
        <v>253</v>
      </c>
      <c r="C101" s="778"/>
      <c r="D101" s="779"/>
      <c r="E101" s="780"/>
      <c r="F101" s="781"/>
      <c r="G101" s="782"/>
      <c r="H101" s="943">
        <f>SQRT(I101^2+J101^2)*1000/(1.73*H77)</f>
        <v>126.07200892406119</v>
      </c>
      <c r="I101" s="942">
        <v>1.3161599999999998</v>
      </c>
      <c r="J101" s="941">
        <v>0.31032000000000004</v>
      </c>
      <c r="K101" s="943">
        <f>SQRT(L101^2+M101^2)*1000/(1.73*K77)</f>
        <v>128.27503169303702</v>
      </c>
      <c r="L101" s="942">
        <v>1.33416</v>
      </c>
      <c r="M101" s="941">
        <v>0.33623999999999998</v>
      </c>
      <c r="N101" s="943">
        <f>SQRT(O101^2+P101^2)*1000/(1.73*N77)</f>
        <v>148.83666039456605</v>
      </c>
      <c r="O101" s="942">
        <v>1.5429600000000001</v>
      </c>
      <c r="P101" s="941">
        <v>0.40967999999999999</v>
      </c>
      <c r="Q101" s="943">
        <f>SQRT(R101^2+S101^2)*1000/(1.73*Q77)</f>
        <v>147.960947403506</v>
      </c>
      <c r="R101" s="942">
        <v>1.5371999999999999</v>
      </c>
      <c r="S101" s="941">
        <v>0.39456000000000002</v>
      </c>
      <c r="T101" s="943">
        <f>SQRT(U101^2+V101^2)*1000/(1.73*T77)</f>
        <v>150.80719741326993</v>
      </c>
      <c r="U101" s="942">
        <v>1.5695999999999999</v>
      </c>
      <c r="V101" s="941">
        <v>0.39096000000000003</v>
      </c>
      <c r="W101" s="943">
        <f>SQRT(X101^2+Y101^2)*1000/(1.73*W77)</f>
        <v>147.06264873386164</v>
      </c>
      <c r="X101" s="942">
        <v>1.53</v>
      </c>
      <c r="Y101" s="941">
        <v>0.38375999999999999</v>
      </c>
      <c r="Z101" s="943">
        <f>SQRT(AA101^2+AB101^2)*1000/(1.73*Z77)</f>
        <v>141.23667307103497</v>
      </c>
      <c r="AA101" s="942">
        <v>1.4795999999999998</v>
      </c>
      <c r="AB101" s="941">
        <v>0.378</v>
      </c>
      <c r="AC101" s="943">
        <f>SQRT(AD101^2+AE101^2)*1000/(1.73*AC77)</f>
        <v>134.4174115106525</v>
      </c>
      <c r="AD101" s="942">
        <v>1.4047199999999997</v>
      </c>
      <c r="AE101" s="941">
        <v>0.37295999999999996</v>
      </c>
      <c r="AF101" s="943">
        <f>SQRT(AG101^2+AH101^2)*1000/(1.73*AF77)</f>
        <v>120.4828093252236</v>
      </c>
      <c r="AG101" s="942">
        <v>1.24776</v>
      </c>
      <c r="AH101" s="941">
        <v>0.37439999999999996</v>
      </c>
      <c r="AI101" s="943">
        <f>SQRT(AJ101^2+AK101^2)*1000/(1.73*AI77)</f>
        <v>106.06744346001625</v>
      </c>
      <c r="AJ101" s="942">
        <v>1.0864800000000001</v>
      </c>
      <c r="AK101" s="941">
        <v>0.36719999999999997</v>
      </c>
      <c r="AL101" s="943">
        <f>SQRT(AM101^2+AN101^2)*1000/(1.73*AL77)</f>
        <v>96.946995838645734</v>
      </c>
      <c r="AM101" s="942">
        <v>0.97992000000000001</v>
      </c>
      <c r="AN101" s="941">
        <v>0.37224000000000002</v>
      </c>
      <c r="AO101" s="943">
        <f>SQRT(AP101^2+AQ101^2)*1000/(1.73*AO77)</f>
        <v>91.851289561803071</v>
      </c>
      <c r="AP101" s="942">
        <v>0.92015999999999998</v>
      </c>
      <c r="AQ101" s="941">
        <v>0.37367999999999996</v>
      </c>
      <c r="AR101" s="720"/>
      <c r="AS101" s="720"/>
      <c r="AU101" s="894"/>
      <c r="AV101" s="894"/>
    </row>
    <row r="102" spans="1:48" s="710" customFormat="1" ht="16.5" customHeight="1">
      <c r="A102" s="776" t="s">
        <v>227</v>
      </c>
      <c r="B102" s="777" t="s">
        <v>252</v>
      </c>
      <c r="C102" s="778"/>
      <c r="D102" s="779"/>
      <c r="E102" s="780"/>
      <c r="F102" s="781"/>
      <c r="G102" s="782"/>
      <c r="H102" s="943">
        <f>SQRT(I102^2+J102^2)*1000/(1.73*H84)</f>
        <v>37.665578043799798</v>
      </c>
      <c r="I102" s="942">
        <v>0.34439999999999998</v>
      </c>
      <c r="J102" s="941">
        <v>0.2112</v>
      </c>
      <c r="K102" s="943">
        <f>SQRT(L102^2+M102^2)*1000/(1.73*K84)</f>
        <v>38.905398104512699</v>
      </c>
      <c r="L102" s="942">
        <v>0.3624</v>
      </c>
      <c r="M102" s="941">
        <v>0.21359999999999998</v>
      </c>
      <c r="N102" s="943">
        <f>SQRT(O102^2+P102^2)*1000/(1.73*N84)</f>
        <v>38.387969648130266</v>
      </c>
      <c r="O102" s="942">
        <v>0.36480000000000001</v>
      </c>
      <c r="P102" s="941">
        <v>0.19800000000000001</v>
      </c>
      <c r="Q102" s="943">
        <f>SQRT(R102^2+S102^2)*1000/(1.73*Q84)</f>
        <v>39.288822720834325</v>
      </c>
      <c r="R102" s="942">
        <v>0.372</v>
      </c>
      <c r="S102" s="941">
        <v>0.19800000000000001</v>
      </c>
      <c r="T102" s="943">
        <f>SQRT(U102^2+V102^2)*1000/(1.73*T84)</f>
        <v>39.930302393053495</v>
      </c>
      <c r="U102" s="942">
        <v>0.38039999999999996</v>
      </c>
      <c r="V102" s="941">
        <v>0.1968</v>
      </c>
      <c r="W102" s="943">
        <f>SQRT(X102^2+Y102^2)*1000/(1.73*W84)</f>
        <v>40.52999631706026</v>
      </c>
      <c r="X102" s="942">
        <v>0.38639999999999997</v>
      </c>
      <c r="Y102" s="941">
        <v>0.19919999999999999</v>
      </c>
      <c r="Z102" s="943">
        <f>SQRT(AA102^2+AB102^2)*1000/(1.73*Z84)</f>
        <v>40.256731791619856</v>
      </c>
      <c r="AA102" s="942">
        <v>0.38639999999999997</v>
      </c>
      <c r="AB102" s="941">
        <v>0.20039999999999997</v>
      </c>
      <c r="AC102" s="943">
        <f>SQRT(AD102^2+AE102^2)*1000/(1.73*AC84)</f>
        <v>41.005501807143858</v>
      </c>
      <c r="AD102" s="942">
        <v>0.39239999999999997</v>
      </c>
      <c r="AE102" s="941">
        <v>0.2064</v>
      </c>
      <c r="AF102" s="943">
        <f>SQRT(AG102^2+AH102^2)*1000/(1.73*AF84)</f>
        <v>35.395117430700921</v>
      </c>
      <c r="AG102" s="942">
        <v>0.34560000000000002</v>
      </c>
      <c r="AH102" s="941">
        <v>0.16439999999999999</v>
      </c>
      <c r="AI102" s="943">
        <f>SQRT(AJ102^2+AK102^2)*1000/(1.73*AI84)</f>
        <v>30.341124486023045</v>
      </c>
      <c r="AJ102" s="942">
        <v>0.3024</v>
      </c>
      <c r="AK102" s="941">
        <v>0.12719999999999998</v>
      </c>
      <c r="AL102" s="943">
        <f>SQRT(AM102^2+AN102^2)*1000/(1.73*AL84)</f>
        <v>30.301517960513962</v>
      </c>
      <c r="AM102" s="942">
        <v>0.29880000000000001</v>
      </c>
      <c r="AN102" s="941">
        <v>0.13440000000000002</v>
      </c>
      <c r="AO102" s="943">
        <f>SQRT(AP102^2+AQ102^2)*1000/(1.73*AO84)</f>
        <v>29.943524509127759</v>
      </c>
      <c r="AP102" s="942">
        <v>0.29399999999999998</v>
      </c>
      <c r="AQ102" s="941">
        <v>0.13560000000000003</v>
      </c>
      <c r="AR102" s="720"/>
      <c r="AS102" s="720"/>
      <c r="AU102" s="894"/>
      <c r="AV102" s="894"/>
    </row>
    <row r="103" spans="1:48" s="710" customFormat="1" ht="16.5" customHeight="1">
      <c r="A103" s="776" t="s">
        <v>225</v>
      </c>
      <c r="B103" s="777" t="s">
        <v>251</v>
      </c>
      <c r="C103" s="778"/>
      <c r="D103" s="779"/>
      <c r="E103" s="780"/>
      <c r="F103" s="781"/>
      <c r="G103" s="782"/>
      <c r="H103" s="943">
        <f>SQRT(I103^2+J103^2)*1000/(1.73*H84)</f>
        <v>80.991095713859664</v>
      </c>
      <c r="I103" s="942">
        <v>0.8375999999999999</v>
      </c>
      <c r="J103" s="941">
        <v>0.23039999999999997</v>
      </c>
      <c r="K103" s="943">
        <f>SQRT(L103^2+M103^2)*1000/(1.73*K84)</f>
        <v>81.564100099692595</v>
      </c>
      <c r="L103" s="942">
        <v>0.85320000000000007</v>
      </c>
      <c r="M103" s="941">
        <v>0.22319999999999998</v>
      </c>
      <c r="N103" s="943">
        <f>SQRT(O103^2+P103^2)*1000/(1.73*N84)</f>
        <v>89.134000578566898</v>
      </c>
      <c r="O103" s="942">
        <v>0.93120000000000003</v>
      </c>
      <c r="P103" s="941">
        <v>0.24839999999999998</v>
      </c>
      <c r="Q103" s="943">
        <f>SQRT(R103^2+S103^2)*1000/(1.73*Q84)</f>
        <v>90.927444799205787</v>
      </c>
      <c r="R103" s="942">
        <v>0.94679999999999997</v>
      </c>
      <c r="S103" s="941">
        <v>0.23400000000000001</v>
      </c>
      <c r="T103" s="943">
        <f>SQRT(U103^2+V103^2)*1000/(1.73*T84)</f>
        <v>95.163788913229439</v>
      </c>
      <c r="U103" s="942">
        <v>0.99240000000000006</v>
      </c>
      <c r="V103" s="941">
        <v>0.23880000000000001</v>
      </c>
      <c r="W103" s="943">
        <f>SQRT(X103^2+Y103^2)*1000/(1.73*W84)</f>
        <v>94.376234113210984</v>
      </c>
      <c r="X103" s="942">
        <v>0.98399999999999999</v>
      </c>
      <c r="Y103" s="941">
        <v>0.23760000000000003</v>
      </c>
      <c r="Z103" s="943">
        <f>SQRT(AA103^2+AB103^2)*1000/(1.73*Z84)</f>
        <v>92.085181966188244</v>
      </c>
      <c r="AA103" s="942">
        <v>0.96720000000000006</v>
      </c>
      <c r="AB103" s="941">
        <v>0.23639999999999997</v>
      </c>
      <c r="AC103" s="943">
        <f>SQRT(AD103^2+AE103^2)*1000/(1.73*AC84)</f>
        <v>88.261990487885313</v>
      </c>
      <c r="AD103" s="942">
        <v>0.92520000000000002</v>
      </c>
      <c r="AE103" s="941">
        <v>0.23400000000000001</v>
      </c>
      <c r="AF103" s="943">
        <f>SQRT(AG103^2+AH103^2)*1000/(1.73*AF84)</f>
        <v>78.753907890035237</v>
      </c>
      <c r="AG103" s="942">
        <v>0.81840000000000013</v>
      </c>
      <c r="AH103" s="941">
        <v>0.23519999999999999</v>
      </c>
      <c r="AI103" s="943">
        <f>SQRT(AJ103^2+AK103^2)*1000/(1.73*AI84)</f>
        <v>69.564971754458696</v>
      </c>
      <c r="AJ103" s="942">
        <v>0.71640000000000004</v>
      </c>
      <c r="AK103" s="941">
        <v>0.22919999999999999</v>
      </c>
      <c r="AL103" s="943">
        <f>SQRT(AM103^2+AN103^2)*1000/(1.73*AL84)</f>
        <v>62.912387780168899</v>
      </c>
      <c r="AM103" s="942">
        <v>0.63959999999999995</v>
      </c>
      <c r="AN103" s="941">
        <v>0.23160000000000003</v>
      </c>
      <c r="AO103" s="943">
        <f>SQRT(AP103^2+AQ103^2)*1000/(1.73*AO84)</f>
        <v>59.441964021825747</v>
      </c>
      <c r="AP103" s="942">
        <v>0.6</v>
      </c>
      <c r="AQ103" s="941">
        <v>0.23039999999999999</v>
      </c>
      <c r="AR103" s="720"/>
      <c r="AS103" s="720"/>
      <c r="AU103" s="894"/>
      <c r="AV103" s="894"/>
    </row>
    <row r="104" spans="1:48" s="710" customFormat="1" ht="16.5" customHeight="1">
      <c r="A104" s="776" t="s">
        <v>223</v>
      </c>
      <c r="B104" s="777" t="s">
        <v>250</v>
      </c>
      <c r="C104" s="778"/>
      <c r="D104" s="779"/>
      <c r="E104" s="780"/>
      <c r="F104" s="781"/>
      <c r="G104" s="782"/>
      <c r="H104" s="943">
        <f>SQRT(I104^2+J104^2)*1000/(1.73*H84)</f>
        <v>20.683929093136339</v>
      </c>
      <c r="I104" s="942">
        <v>0.19800000000000001</v>
      </c>
      <c r="J104" s="941">
        <v>0.10008</v>
      </c>
      <c r="K104" s="943">
        <f>SQRT(L104^2+M104^2)*1000/(1.73*K84)</f>
        <v>21.337835532366483</v>
      </c>
      <c r="L104" s="942">
        <v>0.20555999999999999</v>
      </c>
      <c r="M104" s="941">
        <v>0.10475999999999999</v>
      </c>
      <c r="N104" s="943">
        <f>SQRT(O104^2+P104^2)*1000/(1.73*N84)</f>
        <v>26.365611907609033</v>
      </c>
      <c r="O104" s="942">
        <v>0.25848000000000004</v>
      </c>
      <c r="P104" s="941">
        <v>0.12024000000000001</v>
      </c>
      <c r="Q104" s="943">
        <f>SQRT(R104^2+S104^2)*1000/(1.73*Q84)</f>
        <v>25.870602654156954</v>
      </c>
      <c r="R104" s="942">
        <v>0.25128</v>
      </c>
      <c r="S104" s="941">
        <v>0.11772000000000001</v>
      </c>
      <c r="T104" s="943">
        <f>SQRT(U104^2+V104^2)*1000/(1.73*T84)</f>
        <v>24.613094773955705</v>
      </c>
      <c r="U104" s="942">
        <v>0.24587999999999999</v>
      </c>
      <c r="V104" s="941">
        <v>9.6120000000000011E-2</v>
      </c>
      <c r="W104" s="943">
        <f>SQRT(X104^2+Y104^2)*1000/(1.73*W84)</f>
        <v>24.830335636746167</v>
      </c>
      <c r="X104" s="942">
        <v>0.25092000000000003</v>
      </c>
      <c r="Y104" s="941">
        <v>8.9279999999999998E-2</v>
      </c>
      <c r="Z104" s="943">
        <f>SQRT(AA104^2+AB104^2)*1000/(1.73*Z84)</f>
        <v>28.721139249354554</v>
      </c>
      <c r="AA104" s="942">
        <v>0.28188000000000002</v>
      </c>
      <c r="AB104" s="941">
        <v>0.13031999999999999</v>
      </c>
      <c r="AC104" s="943">
        <f>SQRT(AD104^2+AE104^2)*1000/(1.73*AC84)</f>
        <v>26.496488665055217</v>
      </c>
      <c r="AD104" s="942">
        <v>0.25919999999999999</v>
      </c>
      <c r="AE104" s="941">
        <v>0.12204</v>
      </c>
      <c r="AF104" s="943">
        <f>SQRT(AG104^2+AH104^2)*1000/(1.73*AF84)</f>
        <v>21.670514457342001</v>
      </c>
      <c r="AG104" s="942">
        <v>0.21960000000000002</v>
      </c>
      <c r="AH104" s="941">
        <v>8.1720000000000001E-2</v>
      </c>
      <c r="AI104" s="943">
        <f>SQRT(AJ104^2+AK104^2)*1000/(1.73*AI84)</f>
        <v>20.60116784024887</v>
      </c>
      <c r="AJ104" s="942">
        <v>0.20736000000000002</v>
      </c>
      <c r="AK104" s="941">
        <v>8.1360000000000002E-2</v>
      </c>
      <c r="AL104" s="943">
        <f>SQRT(AM104^2+AN104^2)*1000/(1.73*AL84)</f>
        <v>19.625214558061053</v>
      </c>
      <c r="AM104" s="942">
        <v>0.19475999999999999</v>
      </c>
      <c r="AN104" s="941">
        <v>8.4240000000000009E-2</v>
      </c>
      <c r="AO104" s="943">
        <f>SQRT(AP104^2+AQ104^2)*1000/(1.73*AO84)</f>
        <v>18.387442015766908</v>
      </c>
      <c r="AP104" s="942">
        <v>0.18107999999999999</v>
      </c>
      <c r="AQ104" s="941">
        <v>8.2080000000000014E-2</v>
      </c>
      <c r="AR104" s="720"/>
      <c r="AS104" s="720"/>
      <c r="AU104" s="894"/>
      <c r="AV104" s="894"/>
    </row>
    <row r="105" spans="1:48" s="710" customFormat="1" ht="16.5" customHeight="1">
      <c r="A105" s="776" t="s">
        <v>221</v>
      </c>
      <c r="B105" s="777" t="s">
        <v>249</v>
      </c>
      <c r="C105" s="778"/>
      <c r="D105" s="779"/>
      <c r="E105" s="780"/>
      <c r="F105" s="781"/>
      <c r="G105" s="782"/>
      <c r="H105" s="943">
        <f>SQRT(I105^2+J105^2)*1000/(1.73*H85)</f>
        <v>126.5522519895605</v>
      </c>
      <c r="I105" s="942">
        <v>1.2852000000000001</v>
      </c>
      <c r="J105" s="941">
        <v>0.43679999999999997</v>
      </c>
      <c r="K105" s="943">
        <f>SQRT(L105^2+M105^2)*1000/(1.73*K85)</f>
        <v>132.00037834943151</v>
      </c>
      <c r="L105" s="942">
        <v>1.35</v>
      </c>
      <c r="M105" s="941">
        <v>0.46320000000000006</v>
      </c>
      <c r="N105" s="943">
        <f>SQRT(O105^2+P105^2)*1000/(1.73*N85)</f>
        <v>151.57943953592911</v>
      </c>
      <c r="O105" s="942">
        <v>1.5564</v>
      </c>
      <c r="P105" s="941">
        <v>0.51359999999999995</v>
      </c>
      <c r="Q105" s="943">
        <f>SQRT(R105^2+S105^2)*1000/(1.73*Q85)</f>
        <v>157.78850618899099</v>
      </c>
      <c r="R105" s="942">
        <v>1.6164000000000001</v>
      </c>
      <c r="S105" s="941">
        <v>0.50160000000000005</v>
      </c>
      <c r="T105" s="943">
        <f>SQRT(U105^2+V105^2)*1000/(1.73*T85)</f>
        <v>163.09989321691441</v>
      </c>
      <c r="U105" s="942">
        <v>1.6788000000000003</v>
      </c>
      <c r="V105" s="941">
        <v>0.49199999999999999</v>
      </c>
      <c r="W105" s="943">
        <f>SQRT(X105^2+Y105^2)*1000/(1.73*W85)</f>
        <v>158.74717480459091</v>
      </c>
      <c r="X105" s="942">
        <v>1.6368000000000003</v>
      </c>
      <c r="Y105" s="941">
        <v>0.46920000000000006</v>
      </c>
      <c r="Z105" s="943">
        <f>SQRT(AA105^2+AB105^2)*1000/(1.73*Z85)</f>
        <v>153.53398962486875</v>
      </c>
      <c r="AA105" s="942">
        <v>1.5924</v>
      </c>
      <c r="AB105" s="941">
        <v>0.46920000000000001</v>
      </c>
      <c r="AC105" s="943">
        <f>SQRT(AD105^2+AE105^2)*1000/(1.73*AC85)</f>
        <v>145.49589553762894</v>
      </c>
      <c r="AD105" s="942">
        <v>1.5011999999999999</v>
      </c>
      <c r="AE105" s="941">
        <v>0.47039999999999998</v>
      </c>
      <c r="AF105" s="943">
        <f>SQRT(AG105^2+AH105^2)*1000/(1.73*AF85)</f>
        <v>129.06500704413446</v>
      </c>
      <c r="AG105" s="942">
        <v>1.3164</v>
      </c>
      <c r="AH105" s="941">
        <v>0.4632</v>
      </c>
      <c r="AI105" s="943">
        <f>SQRT(AJ105^2+AK105^2)*1000/(1.73*AI85)</f>
        <v>114.46444985086795</v>
      </c>
      <c r="AJ105" s="942">
        <v>1.1519999999999999</v>
      </c>
      <c r="AK105" s="941">
        <v>0.45239999999999997</v>
      </c>
      <c r="AL105" s="943">
        <f>SQRT(AM105^2+AN105^2)*1000/(1.73*AL85)</f>
        <v>100.53950866682719</v>
      </c>
      <c r="AM105" s="942">
        <v>0.99120000000000008</v>
      </c>
      <c r="AN105" s="941">
        <v>0.44639999999999996</v>
      </c>
      <c r="AO105" s="943">
        <f>SQRT(AP105^2+AQ105^2)*1000/(1.73*AO85)</f>
        <v>94.801865409150196</v>
      </c>
      <c r="AP105" s="942">
        <v>0.9204</v>
      </c>
      <c r="AQ105" s="941">
        <v>0.45119999999999999</v>
      </c>
      <c r="AR105" s="720"/>
      <c r="AS105" s="720"/>
      <c r="AU105" s="894"/>
      <c r="AV105" s="894"/>
    </row>
    <row r="106" spans="1:48" s="710" customFormat="1" ht="16.5" customHeight="1">
      <c r="A106" s="776" t="s">
        <v>219</v>
      </c>
      <c r="B106" s="777" t="s">
        <v>248</v>
      </c>
      <c r="C106" s="778"/>
      <c r="D106" s="779"/>
      <c r="E106" s="780"/>
      <c r="F106" s="781"/>
      <c r="G106" s="782"/>
      <c r="H106" s="943">
        <f>SQRT(I106^2+J106^2)*1000/(1.73*H85)</f>
        <v>101.69665148489958</v>
      </c>
      <c r="I106" s="942">
        <v>1.0483200000000001</v>
      </c>
      <c r="J106" s="941">
        <v>0.30143999999999999</v>
      </c>
      <c r="K106" s="943">
        <f>SQRT(L106^2+M106^2)*1000/(1.73*K85)</f>
        <v>106.97951877420876</v>
      </c>
      <c r="L106" s="942">
        <v>1.1044800000000001</v>
      </c>
      <c r="M106" s="941">
        <v>0.34367999999999999</v>
      </c>
      <c r="N106" s="943">
        <f>SQRT(O106^2+P106^2)*1000/(1.73*N85)</f>
        <v>125.70726679425584</v>
      </c>
      <c r="O106" s="942">
        <v>1.2844800000000001</v>
      </c>
      <c r="P106" s="941">
        <v>0.44448000000000004</v>
      </c>
      <c r="Q106" s="943">
        <f>SQRT(R106^2+S106^2)*1000/(1.73*Q85)</f>
        <v>129.88278456201527</v>
      </c>
      <c r="R106" s="942">
        <v>1.32192</v>
      </c>
      <c r="S106" s="941">
        <v>0.43968000000000002</v>
      </c>
      <c r="T106" s="943">
        <f>SQRT(U106^2+V106^2)*1000/(1.73*T85)</f>
        <v>131.75680097897933</v>
      </c>
      <c r="U106" s="942">
        <v>1.3483200000000002</v>
      </c>
      <c r="V106" s="941">
        <v>0.42336000000000001</v>
      </c>
      <c r="W106" s="943">
        <f>SQRT(X106^2+Y106^2)*1000/(1.73*W85)</f>
        <v>137.75983570628529</v>
      </c>
      <c r="X106" s="942">
        <v>1.4155199999999999</v>
      </c>
      <c r="Y106" s="941">
        <v>0.42384000000000005</v>
      </c>
      <c r="Z106" s="943">
        <f>SQRT(AA106^2+AB106^2)*1000/(1.73*Z85)</f>
        <v>135.787003398943</v>
      </c>
      <c r="AA106" s="942">
        <v>1.4078400000000002</v>
      </c>
      <c r="AB106" s="941">
        <v>0.41664000000000001</v>
      </c>
      <c r="AC106" s="943">
        <f>SQRT(AD106^2+AE106^2)*1000/(1.73*AC85)</f>
        <v>129.76257268881864</v>
      </c>
      <c r="AD106" s="942">
        <v>1.3387200000000001</v>
      </c>
      <c r="AE106" s="941">
        <v>0.42</v>
      </c>
      <c r="AF106" s="943">
        <f>SQRT(AG106^2+AH106^2)*1000/(1.73*AF85)</f>
        <v>118.39173967300515</v>
      </c>
      <c r="AG106" s="942">
        <v>1.2100799999999998</v>
      </c>
      <c r="AH106" s="941">
        <v>0.41760000000000003</v>
      </c>
      <c r="AI106" s="943">
        <f>SQRT(AJ106^2+AK106^2)*1000/(1.73*AI85)</f>
        <v>106.2499544027434</v>
      </c>
      <c r="AJ106" s="942">
        <v>1.0713600000000001</v>
      </c>
      <c r="AK106" s="941">
        <v>0.41472000000000003</v>
      </c>
      <c r="AL106" s="943">
        <f>SQRT(AM106^2+AN106^2)*1000/(1.73*AL85)</f>
        <v>92.049121713387834</v>
      </c>
      <c r="AM106" s="942">
        <v>0.9043199999999999</v>
      </c>
      <c r="AN106" s="941">
        <v>0.41567999999999999</v>
      </c>
      <c r="AO106" s="943">
        <f>SQRT(AP106^2+AQ106^2)*1000/(1.73*AO85)</f>
        <v>84.378123792843141</v>
      </c>
      <c r="AP106" s="942">
        <v>0.81311999999999995</v>
      </c>
      <c r="AQ106" s="941">
        <v>0.41376000000000002</v>
      </c>
      <c r="AR106" s="720"/>
      <c r="AS106" s="720"/>
      <c r="AU106" s="894"/>
      <c r="AV106" s="894"/>
    </row>
    <row r="107" spans="1:48" s="710" customFormat="1" ht="16.5" customHeight="1" thickBot="1">
      <c r="A107" s="789" t="s">
        <v>247</v>
      </c>
      <c r="B107" s="790" t="s">
        <v>246</v>
      </c>
      <c r="C107" s="791"/>
      <c r="D107" s="792"/>
      <c r="E107" s="793"/>
      <c r="F107" s="794"/>
      <c r="G107" s="795"/>
      <c r="H107" s="957">
        <f>SQRT(I107^2+J107^2)*1000/(1.73*H85)</f>
        <v>54.894541605421665</v>
      </c>
      <c r="I107" s="956">
        <v>0.55535999999999985</v>
      </c>
      <c r="J107" s="955">
        <v>0.1956</v>
      </c>
      <c r="K107" s="957">
        <f>SQRT(L107^2+M107^2)*1000/(1.73*K85)</f>
        <v>55.995800983368866</v>
      </c>
      <c r="L107" s="956">
        <v>0.57047999999999999</v>
      </c>
      <c r="M107" s="955">
        <v>0.20280000000000001</v>
      </c>
      <c r="N107" s="957">
        <f>SQRT(O107^2+P107^2)*1000/(1.73*N85)</f>
        <v>63.706196253823499</v>
      </c>
      <c r="O107" s="956">
        <v>0.65279999999999994</v>
      </c>
      <c r="P107" s="955">
        <v>0.21984000000000001</v>
      </c>
      <c r="Q107" s="957">
        <f>SQRT(R107^2+S107^2)*1000/(1.73*Q85)</f>
        <v>65.688221442354063</v>
      </c>
      <c r="R107" s="956">
        <v>0.67079999999999995</v>
      </c>
      <c r="S107" s="955">
        <v>0.21551999999999999</v>
      </c>
      <c r="T107" s="957">
        <f>SQRT(U107^2+V107^2)*1000/(1.73*T85)</f>
        <v>68.758911963298843</v>
      </c>
      <c r="U107" s="956">
        <v>0.70368000000000008</v>
      </c>
      <c r="V107" s="955">
        <v>0.22080000000000002</v>
      </c>
      <c r="W107" s="957">
        <f>SQRT(X107^2+Y107^2)*1000/(1.73*W85)</f>
        <v>71.344750302276083</v>
      </c>
      <c r="X107" s="956">
        <v>0.73248000000000002</v>
      </c>
      <c r="Y107" s="955">
        <v>0.22151999999999999</v>
      </c>
      <c r="Z107" s="957">
        <f>SQRT(AA107^2+AB107^2)*1000/(1.73*Z85)</f>
        <v>69.343784216002874</v>
      </c>
      <c r="AA107" s="956">
        <v>0.71711999999999998</v>
      </c>
      <c r="AB107" s="955">
        <v>0.21887999999999999</v>
      </c>
      <c r="AC107" s="957">
        <f>SQRT(AD107^2+AE107^2)*1000/(1.73*AC85)</f>
        <v>64.77117225123915</v>
      </c>
      <c r="AD107" s="956">
        <v>0.66720000000000002</v>
      </c>
      <c r="AE107" s="955">
        <v>0.21287999999999999</v>
      </c>
      <c r="AF107" s="957">
        <f>SQRT(AG107^2+AH107^2)*1000/(1.73*AF85)</f>
        <v>56.711343817602447</v>
      </c>
      <c r="AG107" s="956">
        <v>0.57575999999999994</v>
      </c>
      <c r="AH107" s="955">
        <v>0.21096000000000001</v>
      </c>
      <c r="AI107" s="957">
        <f>SQRT(AJ107^2+AK107^2)*1000/(1.73*AI85)</f>
        <v>49.612351999758175</v>
      </c>
      <c r="AJ107" s="956">
        <v>0.49175999999999997</v>
      </c>
      <c r="AK107" s="955">
        <v>0.21431999999999998</v>
      </c>
      <c r="AL107" s="957">
        <f>SQRT(AM107^2+AN107^2)*1000/(1.73*AL85)</f>
        <v>44.829065400933501</v>
      </c>
      <c r="AM107" s="956">
        <v>0.43463999999999997</v>
      </c>
      <c r="AN107" s="955">
        <v>0.21456</v>
      </c>
      <c r="AO107" s="957">
        <f>SQRT(AP107^2+AQ107^2)*1000/(1.73*AO85)</f>
        <v>42.471803518995621</v>
      </c>
      <c r="AP107" s="956">
        <v>0.40727999999999998</v>
      </c>
      <c r="AQ107" s="955">
        <v>0.21215999999999999</v>
      </c>
      <c r="AR107" s="720"/>
      <c r="AS107" s="720"/>
      <c r="AU107" s="894"/>
      <c r="AV107" s="894"/>
    </row>
    <row r="108" spans="1:48" s="710" customFormat="1" ht="16.5" customHeight="1">
      <c r="A108" s="816"/>
      <c r="B108" s="797" t="s">
        <v>90</v>
      </c>
      <c r="C108" s="798"/>
      <c r="D108" s="916"/>
      <c r="E108" s="915"/>
      <c r="F108" s="914"/>
      <c r="G108" s="913"/>
      <c r="H108" s="730">
        <f>SQRT(I108^2+J108^2)*1000/(1.73*0.4)</f>
        <v>199.45383623113554</v>
      </c>
      <c r="I108" s="731">
        <v>0.13802039999999999</v>
      </c>
      <c r="J108" s="732">
        <v>6.7584000000000003E-4</v>
      </c>
      <c r="K108" s="730">
        <f>SQRT(L108^2+M108^2)*1000/(1.73*0.4)</f>
        <v>19.969402619395428</v>
      </c>
      <c r="L108" s="731">
        <v>1.380229E-2</v>
      </c>
      <c r="M108" s="732">
        <v>6.7584000000000003E-4</v>
      </c>
      <c r="N108" s="730">
        <f>SQRT(O108^2+P108^2)*1000/(1.73*0.4)</f>
        <v>19.969792325905079</v>
      </c>
      <c r="O108" s="731">
        <v>1.380256E-2</v>
      </c>
      <c r="P108" s="732">
        <v>6.7584000000000003E-4</v>
      </c>
      <c r="Q108" s="730">
        <f>SQRT(R108^2+S108^2)*1000/(1.73*0.4)</f>
        <v>19.970427403219134</v>
      </c>
      <c r="R108" s="731">
        <v>1.3802999999999999E-2</v>
      </c>
      <c r="S108" s="732">
        <v>6.7584000000000003E-4</v>
      </c>
      <c r="T108" s="730">
        <f>SQRT(U108^2+V108^2)*1000/(1.73*0.4)</f>
        <v>19.971221249929791</v>
      </c>
      <c r="U108" s="731">
        <v>1.380355E-2</v>
      </c>
      <c r="V108" s="732">
        <v>6.7584000000000003E-4</v>
      </c>
      <c r="W108" s="730">
        <f>SQRT(X108^2+Y108^2)*1000/(1.73*0.4)</f>
        <v>19.971668690836403</v>
      </c>
      <c r="X108" s="731">
        <v>1.3803859999999999E-2</v>
      </c>
      <c r="Y108" s="732">
        <v>6.7584000000000003E-4</v>
      </c>
      <c r="Z108" s="730">
        <f>SQRT(AA108^2+AB108^2)*1000/(1.73*0.4)</f>
        <v>19.972520271983115</v>
      </c>
      <c r="AA108" s="731">
        <v>1.3804449999999999E-2</v>
      </c>
      <c r="AB108" s="732">
        <v>6.7584000000000003E-4</v>
      </c>
      <c r="AC108" s="730">
        <f>SQRT(AD108^2+AE108^2)*1000/(1.73*0.4)</f>
        <v>19.973155349505117</v>
      </c>
      <c r="AD108" s="731">
        <v>1.380489E-2</v>
      </c>
      <c r="AE108" s="732">
        <v>6.7584000000000003E-4</v>
      </c>
      <c r="AF108" s="730">
        <f>SQRT(AG108^2+AH108^2)*1000/(1.73*0.4)</f>
        <v>19.973660524841268</v>
      </c>
      <c r="AG108" s="731">
        <v>1.380524E-2</v>
      </c>
      <c r="AH108" s="732">
        <v>6.7584000000000003E-4</v>
      </c>
      <c r="AI108" s="730">
        <f>SQRT(AJ108^2+AK108^2)*1000/(1.73*0.4)</f>
        <v>19.974079098714419</v>
      </c>
      <c r="AJ108" s="731">
        <v>1.380553E-2</v>
      </c>
      <c r="AK108" s="732">
        <v>6.7584000000000003E-4</v>
      </c>
      <c r="AL108" s="730">
        <f>SQRT(AM108^2+AN108^2)*1000/(1.73*0.4)</f>
        <v>19.974468805442804</v>
      </c>
      <c r="AM108" s="731">
        <v>1.38058E-2</v>
      </c>
      <c r="AN108" s="732">
        <v>6.7584000000000003E-4</v>
      </c>
      <c r="AO108" s="730">
        <f>SQRT(AP108^2+AQ108^2)*1000/(1.73*0.4)</f>
        <v>19.974815211438884</v>
      </c>
      <c r="AP108" s="731">
        <v>1.380604E-2</v>
      </c>
      <c r="AQ108" s="732">
        <v>6.7584000000000003E-4</v>
      </c>
    </row>
    <row r="109" spans="1:48" s="710" customFormat="1" ht="16.5" customHeight="1" thickBot="1">
      <c r="A109" s="817"/>
      <c r="B109" s="807" t="s">
        <v>91</v>
      </c>
      <c r="C109" s="808"/>
      <c r="D109" s="908"/>
      <c r="E109" s="810"/>
      <c r="F109" s="907"/>
      <c r="G109" s="906"/>
      <c r="H109" s="734">
        <f>SQRT(I109^2+J109^2)*1000/(1.73*0.4)</f>
        <v>20.236307715075672</v>
      </c>
      <c r="I109" s="954">
        <v>1.4001370000000001E-2</v>
      </c>
      <c r="J109" s="945">
        <v>2.4565999999999998E-4</v>
      </c>
      <c r="K109" s="734">
        <f>SQRT(L109^2+M109^2)*1000/(1.73*0.4)</f>
        <v>20.236481098795185</v>
      </c>
      <c r="L109" s="954">
        <v>1.400149E-2</v>
      </c>
      <c r="M109" s="945">
        <v>2.4565999999999998E-4</v>
      </c>
      <c r="N109" s="734">
        <f>SQRT(O109^2+P109^2)*1000/(1.73*0.4)</f>
        <v>20.236668931158505</v>
      </c>
      <c r="O109" s="954">
        <v>1.4001619999999999E-2</v>
      </c>
      <c r="P109" s="945">
        <v>2.4565999999999998E-4</v>
      </c>
      <c r="Q109" s="734">
        <f>SQRT(R109^2+S109^2)*1000/(1.73*0.4)</f>
        <v>20.23708794181708</v>
      </c>
      <c r="R109" s="954">
        <v>1.4001909999999999E-2</v>
      </c>
      <c r="S109" s="945">
        <v>2.4565999999999998E-4</v>
      </c>
      <c r="T109" s="734">
        <f>SQRT(U109^2+V109^2)*1000/(1.73*0.4)</f>
        <v>20.237391616829314</v>
      </c>
      <c r="U109" s="954">
        <v>1.400212E-2</v>
      </c>
      <c r="V109" s="945">
        <v>2.4567000000000002E-4</v>
      </c>
      <c r="W109" s="734">
        <f>SQRT(X109^2+Y109^2)*1000/(1.73*0.4)</f>
        <v>20.237608346479639</v>
      </c>
      <c r="X109" s="954">
        <v>1.4002270000000001E-2</v>
      </c>
      <c r="Y109" s="945">
        <v>2.4567000000000002E-4</v>
      </c>
      <c r="Z109" s="734">
        <f>SQRT(AA109^2+AB109^2)*1000/(1.73*0.4)</f>
        <v>202.34944437793334</v>
      </c>
      <c r="AA109" s="954">
        <v>0.1400256</v>
      </c>
      <c r="AB109" s="945">
        <v>2.4567000000000002E-4</v>
      </c>
      <c r="AC109" s="734">
        <f>SQRT(AD109^2+AE109^2)*1000/(1.73*0.4)</f>
        <v>20.238330778652532</v>
      </c>
      <c r="AD109" s="954">
        <v>1.4002769999999999E-2</v>
      </c>
      <c r="AE109" s="945">
        <v>2.4567000000000002E-4</v>
      </c>
      <c r="AF109" s="734">
        <f>SQRT(AG109^2+AH109^2)*1000/(1.73*0.4)</f>
        <v>202.35522471585804</v>
      </c>
      <c r="AG109" s="954">
        <v>0.1400296</v>
      </c>
      <c r="AH109" s="945">
        <v>2.4567000000000002E-4</v>
      </c>
      <c r="AI109" s="734">
        <f>SQRT(AJ109^2+AK109^2)*1000/(1.73*0.4)</f>
        <v>20.238027357138954</v>
      </c>
      <c r="AJ109" s="954">
        <v>1.4002560000000001E-2</v>
      </c>
      <c r="AK109" s="945">
        <v>2.4567000000000002E-4</v>
      </c>
      <c r="AL109" s="734">
        <f>SQRT(AM109^2+AN109^2)*1000/(1.73*0.4)</f>
        <v>20.239009864902293</v>
      </c>
      <c r="AM109" s="954">
        <v>1.400324E-2</v>
      </c>
      <c r="AN109" s="945">
        <v>2.4567000000000002E-4</v>
      </c>
      <c r="AO109" s="734">
        <f>SQRT(AP109^2+AQ109^2)*1000/(1.73*0.4)</f>
        <v>20.239804540309859</v>
      </c>
      <c r="AP109" s="954">
        <v>1.400379E-2</v>
      </c>
      <c r="AQ109" s="945">
        <v>2.4567000000000002E-4</v>
      </c>
    </row>
    <row r="110" spans="1:48" s="710" customFormat="1" ht="16.5" customHeight="1">
      <c r="A110" s="1582" t="s">
        <v>50</v>
      </c>
      <c r="B110" s="1583"/>
      <c r="C110" s="1583"/>
      <c r="D110" s="1583"/>
      <c r="E110" s="1583"/>
      <c r="F110" s="1583"/>
      <c r="G110" s="1642"/>
      <c r="H110" s="773">
        <f t="shared" ref="H110:AQ110" si="7">H96+H97+H98</f>
        <v>235.76674905163512</v>
      </c>
      <c r="I110" s="774">
        <f t="shared" si="7"/>
        <v>1.4131199999999999</v>
      </c>
      <c r="J110" s="775">
        <f t="shared" si="7"/>
        <v>0.37391999999999997</v>
      </c>
      <c r="K110" s="773">
        <f t="shared" si="7"/>
        <v>250.96675346019779</v>
      </c>
      <c r="L110" s="774">
        <f t="shared" si="7"/>
        <v>1.5033599999999998</v>
      </c>
      <c r="M110" s="775">
        <f t="shared" si="7"/>
        <v>0.40127999999999997</v>
      </c>
      <c r="N110" s="773">
        <f t="shared" si="7"/>
        <v>278.12724088587362</v>
      </c>
      <c r="O110" s="774">
        <f t="shared" si="7"/>
        <v>1.6612799999999999</v>
      </c>
      <c r="P110" s="775">
        <f t="shared" si="7"/>
        <v>0.46223999999999998</v>
      </c>
      <c r="Q110" s="773">
        <f t="shared" si="7"/>
        <v>285.19949532422845</v>
      </c>
      <c r="R110" s="774">
        <f t="shared" si="7"/>
        <v>1.7068800000000002</v>
      </c>
      <c r="S110" s="775">
        <f t="shared" si="7"/>
        <v>0.46176</v>
      </c>
      <c r="T110" s="773">
        <f t="shared" si="7"/>
        <v>292.70308694508168</v>
      </c>
      <c r="U110" s="774">
        <f t="shared" si="7"/>
        <v>1.7572800000000002</v>
      </c>
      <c r="V110" s="775">
        <f t="shared" si="7"/>
        <v>0.45312000000000002</v>
      </c>
      <c r="W110" s="773">
        <f t="shared" si="7"/>
        <v>292.06468800097554</v>
      </c>
      <c r="X110" s="774">
        <f t="shared" si="7"/>
        <v>1.7534400000000001</v>
      </c>
      <c r="Y110" s="775">
        <f t="shared" si="7"/>
        <v>0.45215999999999995</v>
      </c>
      <c r="Z110" s="773">
        <f t="shared" si="7"/>
        <v>290.17439646667657</v>
      </c>
      <c r="AA110" s="774">
        <f t="shared" si="7"/>
        <v>1.7563199999999999</v>
      </c>
      <c r="AB110" s="775">
        <f t="shared" si="7"/>
        <v>0.45216000000000001</v>
      </c>
      <c r="AC110" s="773">
        <f t="shared" si="7"/>
        <v>271.12982358597145</v>
      </c>
      <c r="AD110" s="774">
        <f t="shared" si="7"/>
        <v>1.6353600000000001</v>
      </c>
      <c r="AE110" s="775">
        <f t="shared" si="7"/>
        <v>0.44400000000000001</v>
      </c>
      <c r="AF110" s="773">
        <f t="shared" si="7"/>
        <v>243.68641210211129</v>
      </c>
      <c r="AG110" s="774">
        <f t="shared" si="7"/>
        <v>1.4577599999999999</v>
      </c>
      <c r="AH110" s="775">
        <f t="shared" si="7"/>
        <v>0.44112000000000001</v>
      </c>
      <c r="AI110" s="773">
        <f t="shared" si="7"/>
        <v>212.6323502009983</v>
      </c>
      <c r="AJ110" s="774">
        <f t="shared" si="7"/>
        <v>1.2575999999999998</v>
      </c>
      <c r="AK110" s="775">
        <f t="shared" si="7"/>
        <v>0.42960000000000004</v>
      </c>
      <c r="AL110" s="773">
        <f t="shared" si="7"/>
        <v>189.12769933566051</v>
      </c>
      <c r="AM110" s="774">
        <f t="shared" si="7"/>
        <v>1.1040000000000001</v>
      </c>
      <c r="AN110" s="775">
        <f t="shared" si="7"/>
        <v>0.4224</v>
      </c>
      <c r="AO110" s="773">
        <f t="shared" si="7"/>
        <v>175.32881567979635</v>
      </c>
      <c r="AP110" s="774">
        <f t="shared" si="7"/>
        <v>1.0123200000000001</v>
      </c>
      <c r="AQ110" s="775">
        <f t="shared" si="7"/>
        <v>0.41952</v>
      </c>
      <c r="AR110" s="720"/>
    </row>
    <row r="111" spans="1:48" s="710" customFormat="1" ht="16.5" customHeight="1">
      <c r="A111" s="1643" t="s">
        <v>51</v>
      </c>
      <c r="B111" s="1661"/>
      <c r="C111" s="1661"/>
      <c r="D111" s="1661"/>
      <c r="E111" s="1661"/>
      <c r="F111" s="1661"/>
      <c r="G111" s="1644"/>
      <c r="H111" s="783">
        <f t="shared" ref="H111:AQ111" si="8">H104+H103+H102</f>
        <v>139.34060285079579</v>
      </c>
      <c r="I111" s="784">
        <f t="shared" si="8"/>
        <v>1.38</v>
      </c>
      <c r="J111" s="785">
        <f t="shared" si="8"/>
        <v>0.54167999999999994</v>
      </c>
      <c r="K111" s="783">
        <f t="shared" si="8"/>
        <v>141.80733373657176</v>
      </c>
      <c r="L111" s="784">
        <f t="shared" si="8"/>
        <v>1.4211600000000002</v>
      </c>
      <c r="M111" s="785">
        <f t="shared" si="8"/>
        <v>0.54155999999999993</v>
      </c>
      <c r="N111" s="783">
        <f t="shared" si="8"/>
        <v>153.8875821343062</v>
      </c>
      <c r="O111" s="784">
        <f t="shared" si="8"/>
        <v>1.5544800000000001</v>
      </c>
      <c r="P111" s="785">
        <f t="shared" si="8"/>
        <v>0.56664000000000003</v>
      </c>
      <c r="Q111" s="783">
        <f t="shared" si="8"/>
        <v>156.08687017419706</v>
      </c>
      <c r="R111" s="784">
        <f t="shared" si="8"/>
        <v>1.5700799999999999</v>
      </c>
      <c r="S111" s="785">
        <f t="shared" si="8"/>
        <v>0.54971999999999999</v>
      </c>
      <c r="T111" s="783">
        <f t="shared" si="8"/>
        <v>159.70718608023864</v>
      </c>
      <c r="U111" s="784">
        <f t="shared" si="8"/>
        <v>1.6186799999999999</v>
      </c>
      <c r="V111" s="785">
        <f t="shared" si="8"/>
        <v>0.53171999999999997</v>
      </c>
      <c r="W111" s="783">
        <f t="shared" si="8"/>
        <v>159.73656606701741</v>
      </c>
      <c r="X111" s="784">
        <f t="shared" si="8"/>
        <v>1.6213199999999999</v>
      </c>
      <c r="Y111" s="785">
        <f t="shared" si="8"/>
        <v>0.5260800000000001</v>
      </c>
      <c r="Z111" s="783">
        <f t="shared" si="8"/>
        <v>161.06305300716264</v>
      </c>
      <c r="AA111" s="784">
        <f t="shared" si="8"/>
        <v>1.6354800000000003</v>
      </c>
      <c r="AB111" s="785">
        <f t="shared" si="8"/>
        <v>0.56711999999999985</v>
      </c>
      <c r="AC111" s="783">
        <f t="shared" si="8"/>
        <v>155.76398096008438</v>
      </c>
      <c r="AD111" s="784">
        <f t="shared" si="8"/>
        <v>1.5768</v>
      </c>
      <c r="AE111" s="785">
        <f t="shared" si="8"/>
        <v>0.56244000000000005</v>
      </c>
      <c r="AF111" s="783">
        <f t="shared" si="8"/>
        <v>135.81953977807814</v>
      </c>
      <c r="AG111" s="784">
        <f t="shared" si="8"/>
        <v>1.3836000000000004</v>
      </c>
      <c r="AH111" s="785">
        <f t="shared" si="8"/>
        <v>0.48131999999999997</v>
      </c>
      <c r="AI111" s="783">
        <f t="shared" si="8"/>
        <v>120.50726408073062</v>
      </c>
      <c r="AJ111" s="784">
        <f t="shared" si="8"/>
        <v>1.2261600000000001</v>
      </c>
      <c r="AK111" s="785">
        <f t="shared" si="8"/>
        <v>0.43775999999999998</v>
      </c>
      <c r="AL111" s="783">
        <f t="shared" si="8"/>
        <v>112.83912029874392</v>
      </c>
      <c r="AM111" s="784">
        <f t="shared" si="8"/>
        <v>1.1331599999999999</v>
      </c>
      <c r="AN111" s="785">
        <f t="shared" si="8"/>
        <v>0.45024000000000003</v>
      </c>
      <c r="AO111" s="783">
        <f t="shared" si="8"/>
        <v>107.77293054672042</v>
      </c>
      <c r="AP111" s="784">
        <f t="shared" si="8"/>
        <v>1.07508</v>
      </c>
      <c r="AQ111" s="785">
        <f t="shared" si="8"/>
        <v>0.44808000000000003</v>
      </c>
      <c r="AR111" s="720"/>
    </row>
    <row r="112" spans="1:48" s="710" customFormat="1" ht="16.5" customHeight="1">
      <c r="A112" s="1643" t="s">
        <v>245</v>
      </c>
      <c r="B112" s="1661"/>
      <c r="C112" s="1661"/>
      <c r="D112" s="1661"/>
      <c r="E112" s="1661"/>
      <c r="F112" s="1661"/>
      <c r="G112" s="1644"/>
      <c r="H112" s="783">
        <f t="shared" ref="H112:AQ112" si="9">H99+H100+H101</f>
        <v>260.2408790590726</v>
      </c>
      <c r="I112" s="784">
        <f t="shared" si="9"/>
        <v>2.7025199999999998</v>
      </c>
      <c r="J112" s="785">
        <f t="shared" si="9"/>
        <v>0.69623999999999997</v>
      </c>
      <c r="K112" s="783">
        <f t="shared" si="9"/>
        <v>267.4021710777555</v>
      </c>
      <c r="L112" s="784">
        <f t="shared" si="9"/>
        <v>2.7702</v>
      </c>
      <c r="M112" s="785">
        <f t="shared" si="9"/>
        <v>0.74195999999999995</v>
      </c>
      <c r="N112" s="783">
        <f t="shared" si="9"/>
        <v>302.63202728067733</v>
      </c>
      <c r="O112" s="784">
        <f t="shared" si="9"/>
        <v>3.1319999999999997</v>
      </c>
      <c r="P112" s="785">
        <f t="shared" si="9"/>
        <v>0.85248000000000002</v>
      </c>
      <c r="Q112" s="783">
        <f t="shared" si="9"/>
        <v>307.65381320893653</v>
      </c>
      <c r="R112" s="784">
        <f t="shared" si="9"/>
        <v>3.1957199999999997</v>
      </c>
      <c r="S112" s="785">
        <f t="shared" si="9"/>
        <v>0.8226</v>
      </c>
      <c r="T112" s="783">
        <f t="shared" si="9"/>
        <v>314.09671130687241</v>
      </c>
      <c r="U112" s="784">
        <f t="shared" si="9"/>
        <v>3.2666399999999998</v>
      </c>
      <c r="V112" s="785">
        <f t="shared" si="9"/>
        <v>0.82403999999999999</v>
      </c>
      <c r="W112" s="783">
        <f t="shared" si="9"/>
        <v>309.62540378574425</v>
      </c>
      <c r="X112" s="784">
        <f t="shared" si="9"/>
        <v>3.2212800000000001</v>
      </c>
      <c r="Y112" s="785">
        <f t="shared" si="9"/>
        <v>0.80783999999999989</v>
      </c>
      <c r="Z112" s="783">
        <f t="shared" si="9"/>
        <v>293.01868651510637</v>
      </c>
      <c r="AA112" s="784">
        <f t="shared" si="9"/>
        <v>3.0697199999999998</v>
      </c>
      <c r="AB112" s="785">
        <f t="shared" si="9"/>
        <v>0.78371999999999997</v>
      </c>
      <c r="AC112" s="783">
        <f t="shared" si="9"/>
        <v>276.56782563164165</v>
      </c>
      <c r="AD112" s="784">
        <f t="shared" si="9"/>
        <v>2.8904399999999999</v>
      </c>
      <c r="AE112" s="785">
        <f t="shared" si="9"/>
        <v>0.76571999999999996</v>
      </c>
      <c r="AF112" s="783">
        <f t="shared" si="9"/>
        <v>246.64998721615277</v>
      </c>
      <c r="AG112" s="784">
        <f t="shared" si="9"/>
        <v>2.5541999999999998</v>
      </c>
      <c r="AH112" s="785">
        <f t="shared" si="9"/>
        <v>0.76536000000000004</v>
      </c>
      <c r="AI112" s="783">
        <f t="shared" si="9"/>
        <v>213.24165925088738</v>
      </c>
      <c r="AJ112" s="784">
        <f t="shared" si="9"/>
        <v>2.1801599999999999</v>
      </c>
      <c r="AK112" s="785">
        <f t="shared" si="9"/>
        <v>0.74952000000000008</v>
      </c>
      <c r="AL112" s="783">
        <f t="shared" si="9"/>
        <v>193.23251889784729</v>
      </c>
      <c r="AM112" s="784">
        <f t="shared" si="9"/>
        <v>1.9458</v>
      </c>
      <c r="AN112" s="785">
        <f t="shared" si="9"/>
        <v>0.75995999999999997</v>
      </c>
      <c r="AO112" s="783">
        <f t="shared" si="9"/>
        <v>181.80438490289816</v>
      </c>
      <c r="AP112" s="784">
        <f t="shared" si="9"/>
        <v>1.8140399999999999</v>
      </c>
      <c r="AQ112" s="785">
        <f t="shared" si="9"/>
        <v>0.75636000000000003</v>
      </c>
      <c r="AR112" s="720"/>
    </row>
    <row r="113" spans="1:81" s="710" customFormat="1" ht="16.5" customHeight="1" thickBot="1">
      <c r="A113" s="1585" t="s">
        <v>244</v>
      </c>
      <c r="B113" s="1586"/>
      <c r="C113" s="1586"/>
      <c r="D113" s="1586"/>
      <c r="E113" s="1586"/>
      <c r="F113" s="1586"/>
      <c r="G113" s="1657"/>
      <c r="H113" s="813">
        <f t="shared" ref="H113:AQ113" si="10">H107+H106+H105</f>
        <v>283.14344507988176</v>
      </c>
      <c r="I113" s="814">
        <f t="shared" si="10"/>
        <v>2.8888800000000003</v>
      </c>
      <c r="J113" s="815">
        <f t="shared" si="10"/>
        <v>0.93384</v>
      </c>
      <c r="K113" s="813">
        <f t="shared" si="10"/>
        <v>294.97569810700912</v>
      </c>
      <c r="L113" s="814">
        <f t="shared" si="10"/>
        <v>3.0249600000000001</v>
      </c>
      <c r="M113" s="815">
        <f t="shared" si="10"/>
        <v>1.0096799999999999</v>
      </c>
      <c r="N113" s="813">
        <f t="shared" si="10"/>
        <v>340.99290258400845</v>
      </c>
      <c r="O113" s="814">
        <f t="shared" si="10"/>
        <v>3.4936799999999999</v>
      </c>
      <c r="P113" s="815">
        <f t="shared" si="10"/>
        <v>1.1779199999999999</v>
      </c>
      <c r="Q113" s="813">
        <f t="shared" si="10"/>
        <v>353.35951219336033</v>
      </c>
      <c r="R113" s="814">
        <f t="shared" si="10"/>
        <v>3.6091199999999999</v>
      </c>
      <c r="S113" s="815">
        <f t="shared" si="10"/>
        <v>1.1568000000000001</v>
      </c>
      <c r="T113" s="813">
        <f t="shared" si="10"/>
        <v>363.61560615919257</v>
      </c>
      <c r="U113" s="814">
        <f t="shared" si="10"/>
        <v>3.7308000000000008</v>
      </c>
      <c r="V113" s="815">
        <f t="shared" si="10"/>
        <v>1.1361600000000001</v>
      </c>
      <c r="W113" s="813">
        <f t="shared" si="10"/>
        <v>367.85176081315228</v>
      </c>
      <c r="X113" s="814">
        <f t="shared" si="10"/>
        <v>3.7847999999999997</v>
      </c>
      <c r="Y113" s="815">
        <f t="shared" si="10"/>
        <v>1.11456</v>
      </c>
      <c r="Z113" s="813">
        <f t="shared" si="10"/>
        <v>358.66477723981461</v>
      </c>
      <c r="AA113" s="814">
        <f t="shared" si="10"/>
        <v>3.7173600000000002</v>
      </c>
      <c r="AB113" s="815">
        <f t="shared" si="10"/>
        <v>1.1047199999999999</v>
      </c>
      <c r="AC113" s="813">
        <f t="shared" si="10"/>
        <v>340.02964047768671</v>
      </c>
      <c r="AD113" s="814">
        <f t="shared" si="10"/>
        <v>3.50712</v>
      </c>
      <c r="AE113" s="815">
        <f t="shared" si="10"/>
        <v>1.10328</v>
      </c>
      <c r="AF113" s="813">
        <f t="shared" si="10"/>
        <v>304.16809053474208</v>
      </c>
      <c r="AG113" s="814">
        <f t="shared" si="10"/>
        <v>3.1022400000000001</v>
      </c>
      <c r="AH113" s="815">
        <f t="shared" si="10"/>
        <v>1.0917600000000001</v>
      </c>
      <c r="AI113" s="813">
        <f t="shared" si="10"/>
        <v>270.32675625336952</v>
      </c>
      <c r="AJ113" s="814">
        <f t="shared" si="10"/>
        <v>2.7151199999999998</v>
      </c>
      <c r="AK113" s="815">
        <f t="shared" si="10"/>
        <v>1.08144</v>
      </c>
      <c r="AL113" s="813">
        <f t="shared" si="10"/>
        <v>237.41769578114855</v>
      </c>
      <c r="AM113" s="814">
        <f t="shared" si="10"/>
        <v>2.3301600000000002</v>
      </c>
      <c r="AN113" s="815">
        <f t="shared" si="10"/>
        <v>1.07664</v>
      </c>
      <c r="AO113" s="813">
        <f t="shared" si="10"/>
        <v>221.65179272098896</v>
      </c>
      <c r="AP113" s="814">
        <f t="shared" si="10"/>
        <v>2.1408</v>
      </c>
      <c r="AQ113" s="815">
        <f t="shared" si="10"/>
        <v>1.0771200000000001</v>
      </c>
      <c r="AR113" s="720"/>
    </row>
    <row r="114" spans="1:81" s="710" customFormat="1" ht="16.5" customHeight="1" thickBot="1">
      <c r="A114" s="1588" t="s">
        <v>52</v>
      </c>
      <c r="B114" s="1589"/>
      <c r="C114" s="1589"/>
      <c r="D114" s="1589"/>
      <c r="E114" s="1589"/>
      <c r="F114" s="1589"/>
      <c r="G114" s="1589"/>
      <c r="H114" s="820">
        <f t="shared" ref="H114:AQ114" si="11">H110+H111+H112+H113</f>
        <v>918.49167604138529</v>
      </c>
      <c r="I114" s="821">
        <f t="shared" si="11"/>
        <v>8.3845200000000002</v>
      </c>
      <c r="J114" s="822">
        <f t="shared" si="11"/>
        <v>2.5456799999999999</v>
      </c>
      <c r="K114" s="820">
        <f t="shared" si="11"/>
        <v>955.15195638153409</v>
      </c>
      <c r="L114" s="821">
        <f t="shared" si="11"/>
        <v>8.7196800000000003</v>
      </c>
      <c r="M114" s="822">
        <f t="shared" si="11"/>
        <v>2.6944799999999995</v>
      </c>
      <c r="N114" s="820">
        <f t="shared" si="11"/>
        <v>1075.6397528848656</v>
      </c>
      <c r="O114" s="821">
        <f t="shared" si="11"/>
        <v>9.8414399999999986</v>
      </c>
      <c r="P114" s="822">
        <f t="shared" si="11"/>
        <v>3.0592799999999998</v>
      </c>
      <c r="Q114" s="820">
        <f t="shared" si="11"/>
        <v>1102.2996909007225</v>
      </c>
      <c r="R114" s="821">
        <f t="shared" si="11"/>
        <v>10.081799999999999</v>
      </c>
      <c r="S114" s="822">
        <f t="shared" si="11"/>
        <v>2.9908799999999998</v>
      </c>
      <c r="T114" s="820">
        <f t="shared" si="11"/>
        <v>1130.1225904913854</v>
      </c>
      <c r="U114" s="821">
        <f t="shared" si="11"/>
        <v>10.3734</v>
      </c>
      <c r="V114" s="822">
        <f t="shared" si="11"/>
        <v>2.9450399999999997</v>
      </c>
      <c r="W114" s="820">
        <f t="shared" si="11"/>
        <v>1129.2784186668896</v>
      </c>
      <c r="X114" s="821">
        <f t="shared" si="11"/>
        <v>10.380839999999999</v>
      </c>
      <c r="Y114" s="822">
        <f t="shared" si="11"/>
        <v>2.9006400000000001</v>
      </c>
      <c r="Z114" s="820">
        <f t="shared" si="11"/>
        <v>1102.9209132287601</v>
      </c>
      <c r="AA114" s="821">
        <f t="shared" si="11"/>
        <v>10.178879999999999</v>
      </c>
      <c r="AB114" s="822">
        <f t="shared" si="11"/>
        <v>2.9077199999999994</v>
      </c>
      <c r="AC114" s="820">
        <f t="shared" si="11"/>
        <v>1043.4912706553841</v>
      </c>
      <c r="AD114" s="821">
        <f t="shared" si="11"/>
        <v>9.6097199999999994</v>
      </c>
      <c r="AE114" s="822">
        <f t="shared" si="11"/>
        <v>2.8754400000000002</v>
      </c>
      <c r="AF114" s="820">
        <f t="shared" si="11"/>
        <v>930.32402963108427</v>
      </c>
      <c r="AG114" s="821">
        <f t="shared" si="11"/>
        <v>8.4977999999999998</v>
      </c>
      <c r="AH114" s="822">
        <f t="shared" si="11"/>
        <v>2.77956</v>
      </c>
      <c r="AI114" s="820">
        <f t="shared" si="11"/>
        <v>816.7080297859859</v>
      </c>
      <c r="AJ114" s="821">
        <f t="shared" si="11"/>
        <v>7.3790399999999998</v>
      </c>
      <c r="AK114" s="822">
        <f t="shared" si="11"/>
        <v>2.6983199999999998</v>
      </c>
      <c r="AL114" s="820">
        <f t="shared" si="11"/>
        <v>732.61703431340027</v>
      </c>
      <c r="AM114" s="821">
        <f t="shared" si="11"/>
        <v>6.5131200000000007</v>
      </c>
      <c r="AN114" s="822">
        <f t="shared" si="11"/>
        <v>2.7092400000000003</v>
      </c>
      <c r="AO114" s="820">
        <f t="shared" si="11"/>
        <v>686.55792385040388</v>
      </c>
      <c r="AP114" s="821">
        <f t="shared" si="11"/>
        <v>6.0422399999999996</v>
      </c>
      <c r="AQ114" s="822">
        <f t="shared" si="11"/>
        <v>2.7010800000000001</v>
      </c>
    </row>
    <row r="115" spans="1:81" s="875" customFormat="1" ht="16.5" customHeight="1">
      <c r="B115" s="949"/>
      <c r="C115" s="949"/>
      <c r="D115" s="949"/>
      <c r="E115" s="949"/>
      <c r="F115" s="949"/>
      <c r="T115" s="876"/>
      <c r="U115" s="877"/>
    </row>
    <row r="116" spans="1:81" s="710" customFormat="1" ht="16.5" customHeight="1" thickBot="1">
      <c r="A116" s="824" t="s">
        <v>53</v>
      </c>
      <c r="B116" s="711"/>
      <c r="C116" s="711"/>
      <c r="D116" s="711"/>
      <c r="E116" s="711"/>
      <c r="F116" s="711"/>
      <c r="G116" s="711"/>
      <c r="H116" s="825"/>
      <c r="I116" s="826"/>
      <c r="J116" s="759"/>
      <c r="K116" s="827"/>
      <c r="L116" s="827"/>
      <c r="M116" s="827"/>
      <c r="N116" s="827"/>
      <c r="O116" s="827"/>
      <c r="P116" s="827"/>
      <c r="Q116" s="827"/>
      <c r="R116" s="827"/>
      <c r="S116" s="827"/>
      <c r="T116" s="827"/>
      <c r="U116" s="827"/>
      <c r="V116" s="827"/>
      <c r="W116" s="827"/>
      <c r="X116" s="827"/>
      <c r="Y116" s="827"/>
      <c r="Z116" s="827"/>
      <c r="AA116" s="827"/>
      <c r="AB116" s="827"/>
      <c r="AC116" s="827"/>
      <c r="AD116" s="827"/>
      <c r="AE116" s="827"/>
      <c r="AF116" s="827"/>
      <c r="AG116" s="827"/>
      <c r="AH116" s="827"/>
      <c r="AI116" s="827"/>
      <c r="AJ116" s="827"/>
      <c r="AK116" s="827"/>
      <c r="AL116" s="827"/>
      <c r="AM116" s="827"/>
      <c r="AN116" s="827"/>
      <c r="AO116" s="827"/>
      <c r="AP116" s="827"/>
      <c r="AQ116" s="827"/>
    </row>
    <row r="117" spans="1:81" s="710" customFormat="1" ht="16.5" customHeight="1">
      <c r="A117" s="1528" t="s">
        <v>20</v>
      </c>
      <c r="B117" s="828" t="s">
        <v>54</v>
      </c>
      <c r="C117" s="829"/>
      <c r="D117" s="829" t="s">
        <v>55</v>
      </c>
      <c r="E117" s="829"/>
      <c r="F117" s="829"/>
      <c r="G117" s="830"/>
      <c r="H117" s="831">
        <f>$C$55/1000</f>
        <v>3.5999999999999997E-2</v>
      </c>
      <c r="I117" s="832" t="s">
        <v>56</v>
      </c>
      <c r="J117" s="833">
        <f>$G$55/1000</f>
        <v>0.17299999999999999</v>
      </c>
      <c r="K117" s="831">
        <f>$C$55/1000</f>
        <v>3.5999999999999997E-2</v>
      </c>
      <c r="L117" s="832" t="s">
        <v>56</v>
      </c>
      <c r="M117" s="833">
        <f>$G$55/1000</f>
        <v>0.17299999999999999</v>
      </c>
      <c r="N117" s="831">
        <f>$C$55/1000</f>
        <v>3.5999999999999997E-2</v>
      </c>
      <c r="O117" s="832" t="s">
        <v>56</v>
      </c>
      <c r="P117" s="833">
        <f>$G$55/1000</f>
        <v>0.17299999999999999</v>
      </c>
      <c r="Q117" s="831">
        <f>$C$55/1000</f>
        <v>3.5999999999999997E-2</v>
      </c>
      <c r="R117" s="832" t="s">
        <v>56</v>
      </c>
      <c r="S117" s="833">
        <f>$G$55/1000</f>
        <v>0.17299999999999999</v>
      </c>
      <c r="T117" s="831">
        <f>$C$55/1000</f>
        <v>3.5999999999999997E-2</v>
      </c>
      <c r="U117" s="832" t="s">
        <v>56</v>
      </c>
      <c r="V117" s="833">
        <f>$G$55/1000</f>
        <v>0.17299999999999999</v>
      </c>
      <c r="W117" s="831">
        <f>$C$55/1000</f>
        <v>3.5999999999999997E-2</v>
      </c>
      <c r="X117" s="832" t="s">
        <v>56</v>
      </c>
      <c r="Y117" s="833">
        <f>$G$55/1000</f>
        <v>0.17299999999999999</v>
      </c>
      <c r="Z117" s="831">
        <f>$C$55/1000</f>
        <v>3.5999999999999997E-2</v>
      </c>
      <c r="AA117" s="832" t="s">
        <v>56</v>
      </c>
      <c r="AB117" s="833">
        <f>$G$55/1000</f>
        <v>0.17299999999999999</v>
      </c>
      <c r="AC117" s="831">
        <f>$C$55/1000</f>
        <v>3.5999999999999997E-2</v>
      </c>
      <c r="AD117" s="832" t="s">
        <v>56</v>
      </c>
      <c r="AE117" s="833">
        <f>$G$55/1000</f>
        <v>0.17299999999999999</v>
      </c>
      <c r="AF117" s="831">
        <f>$C$55/1000</f>
        <v>3.5999999999999997E-2</v>
      </c>
      <c r="AG117" s="832" t="s">
        <v>56</v>
      </c>
      <c r="AH117" s="833">
        <f>$G$55/1000</f>
        <v>0.17299999999999999</v>
      </c>
      <c r="AI117" s="831">
        <f>$C$55/1000</f>
        <v>3.5999999999999997E-2</v>
      </c>
      <c r="AJ117" s="832" t="s">
        <v>56</v>
      </c>
      <c r="AK117" s="833">
        <f>$G$55/1000</f>
        <v>0.17299999999999999</v>
      </c>
      <c r="AL117" s="831">
        <f>$C$55/1000</f>
        <v>3.5999999999999997E-2</v>
      </c>
      <c r="AM117" s="832" t="s">
        <v>56</v>
      </c>
      <c r="AN117" s="833">
        <f>$G$55/1000</f>
        <v>0.17299999999999999</v>
      </c>
      <c r="AO117" s="831">
        <f>$C$55/1000</f>
        <v>3.5999999999999997E-2</v>
      </c>
      <c r="AP117" s="832" t="s">
        <v>56</v>
      </c>
      <c r="AQ117" s="833">
        <f>$G$55/1000</f>
        <v>0.17299999999999999</v>
      </c>
      <c r="AR117" s="720"/>
    </row>
    <row r="118" spans="1:81" s="710" customFormat="1" ht="16.5" customHeight="1" thickBot="1">
      <c r="A118" s="1529"/>
      <c r="B118" s="834" t="s">
        <v>57</v>
      </c>
      <c r="C118" s="835"/>
      <c r="D118" s="835" t="s">
        <v>58</v>
      </c>
      <c r="E118" s="835"/>
      <c r="F118" s="835"/>
      <c r="G118" s="836"/>
      <c r="H118" s="837">
        <f>((I88^2+J88^2)*$G$56/1000)/($C$7*$C$7)</f>
        <v>4.2475638793096453E-3</v>
      </c>
      <c r="I118" s="838" t="s">
        <v>56</v>
      </c>
      <c r="J118" s="839">
        <f>((I88^2+J88^2)*$J$56)/(100*$C$7)</f>
        <v>0.26547274245685282</v>
      </c>
      <c r="K118" s="837">
        <f>((L88^2+M88^2)*$G$56/1000)/($C$7*$C$7)</f>
        <v>4.0356716436363944E-3</v>
      </c>
      <c r="L118" s="838" t="s">
        <v>56</v>
      </c>
      <c r="M118" s="839">
        <f>((L88^2+M88^2)*$J$56)/(100*$C$7)</f>
        <v>0.25222947772727466</v>
      </c>
      <c r="N118" s="837">
        <f>((O88^2+P88^2)*$G$56/1000)/($C$7*$C$7)</f>
        <v>4.0361238845200622E-3</v>
      </c>
      <c r="O118" s="838" t="s">
        <v>56</v>
      </c>
      <c r="P118" s="839">
        <f>((O88^2+P88^2)*$J$56)/(100*$C$7)</f>
        <v>0.2522577427825039</v>
      </c>
      <c r="Q118" s="837">
        <f>((R88^2+S88^2)*$G$56/1000)/($C$7*$C$7)</f>
        <v>4.0366709234936652E-3</v>
      </c>
      <c r="R118" s="838" t="s">
        <v>56</v>
      </c>
      <c r="S118" s="839">
        <f>((R88^2+S88^2)*$J$56)/(100*$C$7)</f>
        <v>0.25229193271835404</v>
      </c>
      <c r="T118" s="837">
        <f>((U88^2+V88^2)*$G$56/1000)/($C$7*$C$7)</f>
        <v>4.0374305472274776E-3</v>
      </c>
      <c r="U118" s="838" t="s">
        <v>56</v>
      </c>
      <c r="V118" s="839">
        <f>((U88^2+V88^2)*$J$56)/(100*$C$7)</f>
        <v>0.25233940920171738</v>
      </c>
      <c r="W118" s="837">
        <f>((X88^2+Y88^2)*$G$56/1000)/($C$7*$C$7)</f>
        <v>4.0380228231212175E-3</v>
      </c>
      <c r="X118" s="838" t="s">
        <v>56</v>
      </c>
      <c r="Y118" s="839">
        <f>((X88^2+Y88^2)*$J$56)/(100*$C$7)</f>
        <v>0.25237642644507607</v>
      </c>
      <c r="Z118" s="837">
        <f>((AA88^2+AB88^2)*$G$56/1000)/($C$7*$C$7)</f>
        <v>4.0386259188727892E-3</v>
      </c>
      <c r="AA118" s="838" t="s">
        <v>56</v>
      </c>
      <c r="AB118" s="839">
        <f>((AA88^2+AB88^2)*$J$56)/(100*$C$7)</f>
        <v>0.25241411992954932</v>
      </c>
      <c r="AC118" s="837">
        <f>((AD88^2+AE88^2)*$G$56/1000)/($C$7*$C$7)</f>
        <v>4.0393195563193773E-3</v>
      </c>
      <c r="AD118" s="838" t="s">
        <v>56</v>
      </c>
      <c r="AE118" s="839">
        <f>((AD88^2+AE88^2)*$J$56)/(100*$C$7)</f>
        <v>0.25245747226996107</v>
      </c>
      <c r="AF118" s="837">
        <f>((AG88^2+AH88^2)*$G$56/1000)/($C$7*$C$7)</f>
        <v>4.0395920139265464E-3</v>
      </c>
      <c r="AG118" s="838" t="s">
        <v>56</v>
      </c>
      <c r="AH118" s="839">
        <f>((AG88^2+AH88^2)*$J$56)/(100*$C$7)</f>
        <v>0.25247450087040918</v>
      </c>
      <c r="AI118" s="837">
        <f>((AJ88^2+AK88^2)*$G$56/1000)/($C$7*$C$7)</f>
        <v>4.0398372301876781E-3</v>
      </c>
      <c r="AJ118" s="838" t="s">
        <v>56</v>
      </c>
      <c r="AK118" s="839">
        <f>((AJ88^2+AK88^2)*$J$56)/(100*$C$7)</f>
        <v>0.25248982688672988</v>
      </c>
      <c r="AL118" s="837">
        <f>((AM88^2+AN88^2)*$G$56/1000)/($C$7*$C$7)</f>
        <v>4.0401161084502044E-3</v>
      </c>
      <c r="AM118" s="838" t="s">
        <v>56</v>
      </c>
      <c r="AN118" s="839">
        <f>((AM88^2+AN88^2)*$J$56)/(100*$C$7)</f>
        <v>0.25250725677813773</v>
      </c>
      <c r="AO118" s="837">
        <f>((AP88^2+AQ88^2)*$G$56/1000)/($C$7*$C$7)</f>
        <v>4.040357487744806E-3</v>
      </c>
      <c r="AP118" s="838" t="s">
        <v>56</v>
      </c>
      <c r="AQ118" s="839">
        <f>((AP88^2+AQ88^2)*$J$56)/(100*$C$7)</f>
        <v>0.25252234298405035</v>
      </c>
      <c r="AR118" s="720"/>
    </row>
    <row r="119" spans="1:81" s="710" customFormat="1" ht="16.5" customHeight="1">
      <c r="A119" s="1529"/>
      <c r="B119" s="840" t="s">
        <v>193</v>
      </c>
      <c r="C119" s="841">
        <v>36</v>
      </c>
      <c r="D119" s="842"/>
      <c r="E119" s="1590" t="s">
        <v>194</v>
      </c>
      <c r="F119" s="1590"/>
      <c r="G119" s="843">
        <v>173</v>
      </c>
      <c r="H119" s="844"/>
      <c r="I119" s="845"/>
      <c r="J119" s="846"/>
      <c r="K119" s="1573"/>
      <c r="L119" s="1591"/>
      <c r="M119" s="1574"/>
      <c r="N119" s="1573"/>
      <c r="O119" s="1591"/>
      <c r="P119" s="1574"/>
      <c r="Q119" s="1573"/>
      <c r="R119" s="1591"/>
      <c r="S119" s="1574"/>
      <c r="T119" s="1573"/>
      <c r="U119" s="1591"/>
      <c r="V119" s="1574"/>
      <c r="W119" s="1573"/>
      <c r="X119" s="1591"/>
      <c r="Y119" s="1574"/>
      <c r="Z119" s="1573"/>
      <c r="AA119" s="1591"/>
      <c r="AB119" s="1574"/>
      <c r="AC119" s="1573"/>
      <c r="AD119" s="1591"/>
      <c r="AE119" s="1574"/>
      <c r="AF119" s="1573"/>
      <c r="AG119" s="1591"/>
      <c r="AH119" s="1574"/>
      <c r="AI119" s="1573"/>
      <c r="AJ119" s="1591"/>
      <c r="AK119" s="1574"/>
      <c r="AL119" s="1573"/>
      <c r="AM119" s="1591"/>
      <c r="AN119" s="1574"/>
      <c r="AO119" s="1573"/>
      <c r="AP119" s="1591"/>
      <c r="AQ119" s="1574"/>
    </row>
    <row r="120" spans="1:81" s="710" customFormat="1" ht="16.5" customHeight="1" thickBot="1">
      <c r="A120" s="1529"/>
      <c r="B120" s="818"/>
      <c r="C120" s="819"/>
      <c r="D120" s="756"/>
      <c r="E120" s="847"/>
      <c r="F120" s="847" t="s">
        <v>61</v>
      </c>
      <c r="G120" s="885">
        <v>120</v>
      </c>
      <c r="H120" s="1593" t="s">
        <v>243</v>
      </c>
      <c r="I120" s="1594"/>
      <c r="J120" s="849">
        <v>30</v>
      </c>
      <c r="K120" s="1575"/>
      <c r="L120" s="1592"/>
      <c r="M120" s="1576"/>
      <c r="N120" s="1575"/>
      <c r="O120" s="1592"/>
      <c r="P120" s="1576"/>
      <c r="Q120" s="1575"/>
      <c r="R120" s="1592"/>
      <c r="S120" s="1576"/>
      <c r="T120" s="1575"/>
      <c r="U120" s="1592"/>
      <c r="V120" s="1576"/>
      <c r="W120" s="1575"/>
      <c r="X120" s="1592"/>
      <c r="Y120" s="1576"/>
      <c r="Z120" s="1575"/>
      <c r="AA120" s="1592"/>
      <c r="AB120" s="1576"/>
      <c r="AC120" s="1575"/>
      <c r="AD120" s="1592"/>
      <c r="AE120" s="1576"/>
      <c r="AF120" s="1575"/>
      <c r="AG120" s="1592"/>
      <c r="AH120" s="1576"/>
      <c r="AI120" s="1575"/>
      <c r="AJ120" s="1592"/>
      <c r="AK120" s="1576"/>
      <c r="AL120" s="1575"/>
      <c r="AM120" s="1592"/>
      <c r="AN120" s="1576"/>
      <c r="AO120" s="1575"/>
      <c r="AP120" s="1592"/>
      <c r="AQ120" s="1576"/>
    </row>
    <row r="121" spans="1:81" s="710" customFormat="1" ht="16.5" customHeight="1" thickBot="1">
      <c r="A121" s="1530"/>
      <c r="B121" s="1595" t="s">
        <v>63</v>
      </c>
      <c r="C121" s="1596"/>
      <c r="D121" s="1596"/>
      <c r="E121" s="1596"/>
      <c r="F121" s="1596"/>
      <c r="G121" s="1597"/>
      <c r="H121" s="850">
        <f>I88+H117+H118</f>
        <v>4.5484179638793094</v>
      </c>
      <c r="I121" s="851" t="s">
        <v>56</v>
      </c>
      <c r="J121" s="852">
        <f>J88+J117+J118</f>
        <v>1.7797885824568529</v>
      </c>
      <c r="K121" s="850">
        <f>L88+K117+K118</f>
        <v>4.4240879616436368</v>
      </c>
      <c r="L121" s="851" t="s">
        <v>56</v>
      </c>
      <c r="M121" s="852">
        <f>M88+M117+M118</f>
        <v>1.7665753177272747</v>
      </c>
      <c r="N121" s="850">
        <f>O88+N117+N118</f>
        <v>4.4243386838845193</v>
      </c>
      <c r="O121" s="851" t="s">
        <v>56</v>
      </c>
      <c r="P121" s="852">
        <f>P88+P117+P118</f>
        <v>1.7666635827825039</v>
      </c>
      <c r="Q121" s="850">
        <f>R88+Q117+Q118</f>
        <v>4.4246396709234936</v>
      </c>
      <c r="R121" s="851" t="s">
        <v>56</v>
      </c>
      <c r="S121" s="852">
        <f>S88+S117+S118</f>
        <v>1.766777772718354</v>
      </c>
      <c r="T121" s="850">
        <f>U88+T117+T118</f>
        <v>4.4250609805472276</v>
      </c>
      <c r="U121" s="851" t="s">
        <v>56</v>
      </c>
      <c r="V121" s="852">
        <f>V88+V117+V118</f>
        <v>1.7669252492017176</v>
      </c>
      <c r="W121" s="850">
        <f>X88+W117+W118</f>
        <v>4.4253918828231216</v>
      </c>
      <c r="X121" s="851" t="s">
        <v>56</v>
      </c>
      <c r="Y121" s="852">
        <f>Y88+Y117+Y118</f>
        <v>1.7670322664450762</v>
      </c>
      <c r="Z121" s="850">
        <f>AA88+Z117+Z118</f>
        <v>4.4257230759188726</v>
      </c>
      <c r="AA121" s="851" t="s">
        <v>56</v>
      </c>
      <c r="AB121" s="852">
        <f>AB88+AB117+AB118</f>
        <v>1.7671599599295493</v>
      </c>
      <c r="AC121" s="850">
        <f>AD88+AC117+AC118</f>
        <v>4.42611420955632</v>
      </c>
      <c r="AD121" s="851" t="s">
        <v>56</v>
      </c>
      <c r="AE121" s="852">
        <f>AE88+AE117+AE118</f>
        <v>1.7672733122699611</v>
      </c>
      <c r="AF121" s="850">
        <f>AG88+AF117+AF118</f>
        <v>4.4262548320139263</v>
      </c>
      <c r="AG121" s="851" t="s">
        <v>56</v>
      </c>
      <c r="AH121" s="852">
        <f>AH88+AH117+AH118</f>
        <v>1.7673603408704093</v>
      </c>
      <c r="AI121" s="850">
        <f>AJ88+AI117+AI118</f>
        <v>4.4263853672301883</v>
      </c>
      <c r="AJ121" s="851" t="s">
        <v>56</v>
      </c>
      <c r="AK121" s="852">
        <f>AK88+AK117+AK118</f>
        <v>1.7674256668867301</v>
      </c>
      <c r="AL121" s="850">
        <f>AM88+AL117+AL118</f>
        <v>4.4265359161084499</v>
      </c>
      <c r="AM121" s="851" t="s">
        <v>56</v>
      </c>
      <c r="AN121" s="852">
        <f>AN88+AN117+AN118</f>
        <v>1.7674930967781377</v>
      </c>
      <c r="AO121" s="850">
        <f>AP88+AO117+AO118</f>
        <v>4.4266763974877454</v>
      </c>
      <c r="AP121" s="851" t="s">
        <v>56</v>
      </c>
      <c r="AQ121" s="852">
        <f>AQ88+AQ117+AQ118</f>
        <v>1.7675181829840505</v>
      </c>
    </row>
    <row r="122" spans="1:81" s="710" customFormat="1" ht="16.5" customHeight="1">
      <c r="A122" s="1528" t="s">
        <v>24</v>
      </c>
      <c r="B122" s="828" t="s">
        <v>54</v>
      </c>
      <c r="C122" s="829"/>
      <c r="D122" s="829" t="s">
        <v>55</v>
      </c>
      <c r="E122" s="829"/>
      <c r="F122" s="829"/>
      <c r="G122" s="829"/>
      <c r="H122" s="831">
        <f>$C$60/1000</f>
        <v>3.5999999999999997E-2</v>
      </c>
      <c r="I122" s="832" t="s">
        <v>56</v>
      </c>
      <c r="J122" s="833">
        <f>$G$60/1000</f>
        <v>0.17299999999999999</v>
      </c>
      <c r="K122" s="831">
        <f>$C$60/1000</f>
        <v>3.5999999999999997E-2</v>
      </c>
      <c r="L122" s="832" t="s">
        <v>56</v>
      </c>
      <c r="M122" s="833">
        <f>$G$60/1000</f>
        <v>0.17299999999999999</v>
      </c>
      <c r="N122" s="831">
        <f>$C$60/1000</f>
        <v>3.5999999999999997E-2</v>
      </c>
      <c r="O122" s="832" t="s">
        <v>56</v>
      </c>
      <c r="P122" s="833">
        <f>$G$60/1000</f>
        <v>0.17299999999999999</v>
      </c>
      <c r="Q122" s="831">
        <f>$C$60/1000</f>
        <v>3.5999999999999997E-2</v>
      </c>
      <c r="R122" s="832" t="s">
        <v>56</v>
      </c>
      <c r="S122" s="833">
        <f>$G$60/1000</f>
        <v>0.17299999999999999</v>
      </c>
      <c r="T122" s="831">
        <f>$C$60/1000</f>
        <v>3.5999999999999997E-2</v>
      </c>
      <c r="U122" s="832" t="s">
        <v>56</v>
      </c>
      <c r="V122" s="833">
        <f>$G$60/1000</f>
        <v>0.17299999999999999</v>
      </c>
      <c r="W122" s="831">
        <f>$C$60/1000</f>
        <v>3.5999999999999997E-2</v>
      </c>
      <c r="X122" s="832" t="s">
        <v>56</v>
      </c>
      <c r="Y122" s="833">
        <f>$G$60/1000</f>
        <v>0.17299999999999999</v>
      </c>
      <c r="Z122" s="831">
        <f>$C$60/1000</f>
        <v>3.5999999999999997E-2</v>
      </c>
      <c r="AA122" s="832" t="s">
        <v>56</v>
      </c>
      <c r="AB122" s="833">
        <f>$G$60/1000</f>
        <v>0.17299999999999999</v>
      </c>
      <c r="AC122" s="831">
        <f>$C$60/1000</f>
        <v>3.5999999999999997E-2</v>
      </c>
      <c r="AD122" s="832" t="s">
        <v>56</v>
      </c>
      <c r="AE122" s="833">
        <f>$G$60/1000</f>
        <v>0.17299999999999999</v>
      </c>
      <c r="AF122" s="831">
        <f>$C$60/1000</f>
        <v>3.5999999999999997E-2</v>
      </c>
      <c r="AG122" s="832" t="s">
        <v>56</v>
      </c>
      <c r="AH122" s="833">
        <f>$G$60/1000</f>
        <v>0.17299999999999999</v>
      </c>
      <c r="AI122" s="831">
        <f>$C$60/1000</f>
        <v>3.5999999999999997E-2</v>
      </c>
      <c r="AJ122" s="832" t="s">
        <v>56</v>
      </c>
      <c r="AK122" s="833">
        <f>$G$60/1000</f>
        <v>0.17299999999999999</v>
      </c>
      <c r="AL122" s="831">
        <f>$C$60/1000</f>
        <v>3.5999999999999997E-2</v>
      </c>
      <c r="AM122" s="832" t="s">
        <v>56</v>
      </c>
      <c r="AN122" s="833">
        <f>$G$60/1000</f>
        <v>0.17299999999999999</v>
      </c>
      <c r="AO122" s="831">
        <f>$C$60/1000</f>
        <v>3.5999999999999997E-2</v>
      </c>
      <c r="AP122" s="832" t="s">
        <v>56</v>
      </c>
      <c r="AQ122" s="833">
        <f>$G$60/1000</f>
        <v>0.17299999999999999</v>
      </c>
      <c r="AR122" s="720"/>
    </row>
    <row r="123" spans="1:81" s="710" customFormat="1" ht="16.5" customHeight="1" thickBot="1">
      <c r="A123" s="1529"/>
      <c r="B123" s="834" t="s">
        <v>57</v>
      </c>
      <c r="C123" s="835"/>
      <c r="D123" s="835" t="s">
        <v>58</v>
      </c>
      <c r="E123" s="835"/>
      <c r="F123" s="835"/>
      <c r="G123" s="853"/>
      <c r="H123" s="837">
        <f>((I89^2+J89^2)*$G$61/1000)/($C$7*$C$7)</f>
        <v>3.4887547512087373E-3</v>
      </c>
      <c r="I123" s="838" t="s">
        <v>56</v>
      </c>
      <c r="J123" s="839">
        <f>((I89^2+J89^2)*$J$61)/(100*$C$7)</f>
        <v>0.2180471719505461</v>
      </c>
      <c r="K123" s="837">
        <f>((L89^2+M89^2)*$G$61/1000)/($C$7*$C$7)</f>
        <v>3.4890809786643573E-3</v>
      </c>
      <c r="L123" s="838" t="s">
        <v>56</v>
      </c>
      <c r="M123" s="839">
        <f>((L89^2+M89^2)*$J$61)/(100*$C$7)</f>
        <v>0.21806756116652232</v>
      </c>
      <c r="N123" s="837">
        <f>((O89^2+P89^2)*$G$61/1000)/($C$7*$C$7)</f>
        <v>3.4893816194792172E-3</v>
      </c>
      <c r="O123" s="838" t="s">
        <v>56</v>
      </c>
      <c r="P123" s="839">
        <f>((O89^2+P89^2)*$J$61)/(100*$C$7)</f>
        <v>0.2180863512174511</v>
      </c>
      <c r="Q123" s="837">
        <f>((R89^2+S89^2)*$G$61/1000)/($C$7*$C$7)</f>
        <v>3.4899824564758055E-3</v>
      </c>
      <c r="R123" s="838" t="s">
        <v>56</v>
      </c>
      <c r="S123" s="839">
        <f>((R89^2+S89^2)*$J$61)/(100*$C$7)</f>
        <v>0.21812390352973784</v>
      </c>
      <c r="T123" s="837">
        <f>((U89^2+V89^2)*$G$61/1000)/($C$7*$C$7)</f>
        <v>3.4906093784403546E-3</v>
      </c>
      <c r="U123" s="838" t="s">
        <v>56</v>
      </c>
      <c r="V123" s="839">
        <f>((U89^2+V89^2)*$J$61)/(100*$C$7)</f>
        <v>0.21816308615252214</v>
      </c>
      <c r="W123" s="837">
        <f>((X89^2+Y89^2)*$G$61/1000)/($C$7*$C$7)</f>
        <v>3.491173277206638E-3</v>
      </c>
      <c r="X123" s="838" t="s">
        <v>56</v>
      </c>
      <c r="Y123" s="839">
        <f>((X89^2+Y89^2)*$J$61)/(100*$C$7)</f>
        <v>0.21819832982541487</v>
      </c>
      <c r="Z123" s="837">
        <f>((AA89^2+AB89^2)*$G$61/1000)/($C$7*$C$7)</f>
        <v>3.6899344791436624E-3</v>
      </c>
      <c r="AA123" s="838" t="s">
        <v>56</v>
      </c>
      <c r="AB123" s="839">
        <f>((AA89^2+AB89^2)*$J$61)/(100*$C$7)</f>
        <v>0.23062090494647891</v>
      </c>
      <c r="AC123" s="837">
        <f>((AD89^2+AE89^2)*$G$61/1000)/($C$7*$C$7)</f>
        <v>3.4922668073002405E-3</v>
      </c>
      <c r="AD123" s="838" t="s">
        <v>56</v>
      </c>
      <c r="AE123" s="839">
        <f>((AD89^2+AE89^2)*$J$61)/(100*$C$7)</f>
        <v>0.21826667545626505</v>
      </c>
      <c r="AF123" s="837">
        <f>((AG89^2+AH89^2)*$G$61/1000)/($C$7*$C$7)</f>
        <v>3.69092044751526E-3</v>
      </c>
      <c r="AG123" s="838" t="s">
        <v>56</v>
      </c>
      <c r="AH123" s="839">
        <f>((AG89^2+AH89^2)*$J$61)/(100*$C$7)</f>
        <v>0.23068252796970373</v>
      </c>
      <c r="AI123" s="837">
        <f>((AJ89^2+AK89^2)*$G$61/1000)/($C$7*$C$7)</f>
        <v>3.4929760380882245E-3</v>
      </c>
      <c r="AJ123" s="838" t="s">
        <v>56</v>
      </c>
      <c r="AK123" s="839">
        <f>((AJ89^2+AK89^2)*$J$61)/(100*$C$7)</f>
        <v>0.21831100238051404</v>
      </c>
      <c r="AL123" s="837">
        <f>((AM89^2+AN89^2)*$G$61/1000)/($C$7*$C$7)</f>
        <v>3.4932413899231192E-3</v>
      </c>
      <c r="AM123" s="838" t="s">
        <v>56</v>
      </c>
      <c r="AN123" s="839">
        <f>((AM89^2+AN89^2)*$J$61)/(100*$C$7)</f>
        <v>0.21832758687019496</v>
      </c>
      <c r="AO123" s="837">
        <f>((AP89^2+AQ89^2)*$G$61/1000)/($C$7*$C$7)</f>
        <v>3.4934237848587095E-3</v>
      </c>
      <c r="AP123" s="838" t="s">
        <v>56</v>
      </c>
      <c r="AQ123" s="839">
        <f>((AP89^2+AQ89^2)*$J$61)/(100*$C$7)</f>
        <v>0.21833898655366935</v>
      </c>
      <c r="AR123" s="720"/>
    </row>
    <row r="124" spans="1:81" s="710" customFormat="1" ht="16.5" customHeight="1">
      <c r="A124" s="1529"/>
      <c r="B124" s="840" t="s">
        <v>193</v>
      </c>
      <c r="C124" s="841">
        <v>36</v>
      </c>
      <c r="D124" s="842"/>
      <c r="E124" s="1590" t="s">
        <v>194</v>
      </c>
      <c r="F124" s="1590"/>
      <c r="G124" s="843">
        <v>173</v>
      </c>
      <c r="H124" s="844"/>
      <c r="I124" s="845"/>
      <c r="J124" s="856"/>
      <c r="K124" s="1598"/>
      <c r="L124" s="1599"/>
      <c r="M124" s="1600"/>
      <c r="N124" s="1598"/>
      <c r="O124" s="1599"/>
      <c r="P124" s="1600"/>
      <c r="Q124" s="1598"/>
      <c r="R124" s="1599"/>
      <c r="S124" s="1600"/>
      <c r="T124" s="1598"/>
      <c r="U124" s="1599"/>
      <c r="V124" s="1600"/>
      <c r="W124" s="1598"/>
      <c r="X124" s="1599"/>
      <c r="Y124" s="1600"/>
      <c r="Z124" s="1598"/>
      <c r="AA124" s="1599"/>
      <c r="AB124" s="1600"/>
      <c r="AC124" s="1598"/>
      <c r="AD124" s="1599"/>
      <c r="AE124" s="1600"/>
      <c r="AF124" s="1598"/>
      <c r="AG124" s="1599"/>
      <c r="AH124" s="1600"/>
      <c r="AI124" s="1598"/>
      <c r="AJ124" s="1599"/>
      <c r="AK124" s="1600"/>
      <c r="AL124" s="1598"/>
      <c r="AM124" s="1599"/>
      <c r="AN124" s="1600"/>
      <c r="AO124" s="1598"/>
      <c r="AP124" s="1599"/>
      <c r="AQ124" s="1600"/>
      <c r="AR124" s="720"/>
    </row>
    <row r="125" spans="1:81" s="710" customFormat="1" ht="16.5" customHeight="1" thickBot="1">
      <c r="A125" s="1529"/>
      <c r="B125" s="858"/>
      <c r="C125" s="827"/>
      <c r="D125" s="711"/>
      <c r="E125" s="847"/>
      <c r="F125" s="847" t="s">
        <v>61</v>
      </c>
      <c r="G125" s="885">
        <v>120</v>
      </c>
      <c r="H125" s="1593" t="s">
        <v>243</v>
      </c>
      <c r="I125" s="1594"/>
      <c r="J125" s="849">
        <v>30</v>
      </c>
      <c r="K125" s="1601"/>
      <c r="L125" s="1602"/>
      <c r="M125" s="1603"/>
      <c r="N125" s="1601"/>
      <c r="O125" s="1602"/>
      <c r="P125" s="1603"/>
      <c r="Q125" s="1601"/>
      <c r="R125" s="1602"/>
      <c r="S125" s="1603"/>
      <c r="T125" s="1601"/>
      <c r="U125" s="1602"/>
      <c r="V125" s="1603"/>
      <c r="W125" s="1601"/>
      <c r="X125" s="1602"/>
      <c r="Y125" s="1603"/>
      <c r="Z125" s="1601"/>
      <c r="AA125" s="1602"/>
      <c r="AB125" s="1603"/>
      <c r="AC125" s="1601"/>
      <c r="AD125" s="1602"/>
      <c r="AE125" s="1603"/>
      <c r="AF125" s="1601"/>
      <c r="AG125" s="1602"/>
      <c r="AH125" s="1603"/>
      <c r="AI125" s="1601"/>
      <c r="AJ125" s="1602"/>
      <c r="AK125" s="1603"/>
      <c r="AL125" s="1601"/>
      <c r="AM125" s="1602"/>
      <c r="AN125" s="1603"/>
      <c r="AO125" s="1601"/>
      <c r="AP125" s="1602"/>
      <c r="AQ125" s="1603"/>
      <c r="AR125" s="733"/>
    </row>
    <row r="126" spans="1:81" s="863" customFormat="1" ht="16.5" customHeight="1" thickBot="1">
      <c r="A126" s="1530"/>
      <c r="B126" s="1595" t="s">
        <v>63</v>
      </c>
      <c r="C126" s="1596"/>
      <c r="D126" s="1596"/>
      <c r="E126" s="1596"/>
      <c r="F126" s="1596"/>
      <c r="G126" s="1597"/>
      <c r="H126" s="860">
        <f>I89+H122+H123</f>
        <v>4.0694301247512081</v>
      </c>
      <c r="I126" s="861" t="s">
        <v>56</v>
      </c>
      <c r="J126" s="862">
        <f>J89+J122+J123</f>
        <v>1.7803528319505462</v>
      </c>
      <c r="K126" s="860">
        <f>L89+K122+K123</f>
        <v>4.0696205709786648</v>
      </c>
      <c r="L126" s="861" t="s">
        <v>56</v>
      </c>
      <c r="M126" s="862">
        <f>M89+M122+M123</f>
        <v>1.7804332211665226</v>
      </c>
      <c r="N126" s="860">
        <f>O89+N122+N123</f>
        <v>4.0697910016194792</v>
      </c>
      <c r="O126" s="861" t="s">
        <v>56</v>
      </c>
      <c r="P126" s="862">
        <f>P89+P122+P123</f>
        <v>1.7805220112174511</v>
      </c>
      <c r="Q126" s="860">
        <f>R89+Q122+Q123</f>
        <v>4.0701418924564763</v>
      </c>
      <c r="R126" s="861" t="s">
        <v>56</v>
      </c>
      <c r="S126" s="862">
        <f>S89+S122+S123</f>
        <v>1.7806695635297378</v>
      </c>
      <c r="T126" s="860">
        <f>U89+T122+T123</f>
        <v>4.0705027293784397</v>
      </c>
      <c r="U126" s="861" t="s">
        <v>56</v>
      </c>
      <c r="V126" s="862">
        <f>V89+V122+V123</f>
        <v>1.7808387561525223</v>
      </c>
      <c r="W126" s="860">
        <f>X89+W122+W123</f>
        <v>4.070843443277206</v>
      </c>
      <c r="X126" s="861" t="s">
        <v>56</v>
      </c>
      <c r="Y126" s="862">
        <f>Y89+Y122+Y123</f>
        <v>1.7809439998254148</v>
      </c>
      <c r="Z126" s="860">
        <f>AA89+Z122+Z123</f>
        <v>4.1974155344791431</v>
      </c>
      <c r="AA126" s="861" t="s">
        <v>56</v>
      </c>
      <c r="AB126" s="862">
        <f>AB89+AB122+AB123</f>
        <v>1.793486574946479</v>
      </c>
      <c r="AC126" s="860">
        <f>AD89+AC122+AC123</f>
        <v>4.0714750368072998</v>
      </c>
      <c r="AD126" s="861" t="s">
        <v>56</v>
      </c>
      <c r="AE126" s="862">
        <f>AE89+AE122+AE123</f>
        <v>1.7812323454562651</v>
      </c>
      <c r="AF126" s="860">
        <f>AG89+AF122+AF123</f>
        <v>4.1979705204475151</v>
      </c>
      <c r="AG126" s="861" t="s">
        <v>56</v>
      </c>
      <c r="AH126" s="862">
        <f>AH89+AH122+AH123</f>
        <v>1.7937381979697038</v>
      </c>
      <c r="AI126" s="860">
        <f>AJ89+AI122+AI123</f>
        <v>4.0718855360380877</v>
      </c>
      <c r="AJ126" s="861" t="s">
        <v>56</v>
      </c>
      <c r="AK126" s="862">
        <f>AK89+AK122+AK123</f>
        <v>1.781416672380514</v>
      </c>
      <c r="AL126" s="860">
        <f>AM89+AL122+AL123</f>
        <v>4.0720364813899224</v>
      </c>
      <c r="AM126" s="861" t="s">
        <v>56</v>
      </c>
      <c r="AN126" s="862">
        <f>AN89+AN122+AN123</f>
        <v>1.7814932568701951</v>
      </c>
      <c r="AO126" s="860">
        <f>AP89+AO122+AO123</f>
        <v>4.0721372137848579</v>
      </c>
      <c r="AP126" s="861" t="s">
        <v>56</v>
      </c>
      <c r="AQ126" s="862">
        <f>AQ89+AQ122+AQ123</f>
        <v>1.7815546565536695</v>
      </c>
      <c r="CC126" s="864"/>
    </row>
    <row r="127" spans="1:81" s="710" customFormat="1" ht="16.5" customHeight="1">
      <c r="A127" s="1563" t="s">
        <v>64</v>
      </c>
      <c r="B127" s="1564"/>
      <c r="C127" s="1564"/>
      <c r="D127" s="1564"/>
      <c r="E127" s="1564"/>
      <c r="F127" s="1564"/>
      <c r="G127" s="1604"/>
      <c r="H127" s="865"/>
      <c r="I127" s="866"/>
      <c r="J127" s="846"/>
      <c r="K127" s="865"/>
      <c r="L127" s="866"/>
      <c r="M127" s="846"/>
      <c r="N127" s="865"/>
      <c r="O127" s="866"/>
      <c r="P127" s="846"/>
      <c r="Q127" s="865"/>
      <c r="R127" s="866"/>
      <c r="S127" s="846"/>
      <c r="T127" s="865"/>
      <c r="U127" s="866"/>
      <c r="V127" s="846"/>
      <c r="W127" s="865"/>
      <c r="X127" s="866"/>
      <c r="Y127" s="846"/>
      <c r="Z127" s="865"/>
      <c r="AA127" s="866"/>
      <c r="AB127" s="846"/>
      <c r="AC127" s="865"/>
      <c r="AD127" s="866"/>
      <c r="AE127" s="846"/>
      <c r="AF127" s="865"/>
      <c r="AG127" s="866"/>
      <c r="AH127" s="846"/>
      <c r="AI127" s="865"/>
      <c r="AJ127" s="866"/>
      <c r="AK127" s="846"/>
      <c r="AL127" s="865"/>
      <c r="AM127" s="866"/>
      <c r="AN127" s="846"/>
      <c r="AO127" s="865"/>
      <c r="AP127" s="866"/>
      <c r="AQ127" s="846"/>
    </row>
    <row r="128" spans="1:81" s="710" customFormat="1" ht="16.5" customHeight="1" thickBot="1">
      <c r="A128" s="867" t="s">
        <v>65</v>
      </c>
      <c r="B128" s="868"/>
      <c r="C128" s="869"/>
      <c r="D128" s="868"/>
      <c r="E128" s="756"/>
      <c r="F128" s="868" t="s">
        <v>66</v>
      </c>
      <c r="G128" s="755"/>
      <c r="H128" s="870">
        <f>SUM(H121,H126)</f>
        <v>8.6178480886305167</v>
      </c>
      <c r="I128" s="871" t="s">
        <v>56</v>
      </c>
      <c r="J128" s="872">
        <f>SUM(J121,J126)</f>
        <v>3.5601414144073988</v>
      </c>
      <c r="K128" s="870">
        <f>SUM(K121,K126)</f>
        <v>8.4937085326223016</v>
      </c>
      <c r="L128" s="871" t="s">
        <v>56</v>
      </c>
      <c r="M128" s="872">
        <f>SUM(M121,M126)</f>
        <v>3.5470085388937971</v>
      </c>
      <c r="N128" s="870">
        <f>SUM(N121,N126)</f>
        <v>8.4941296855039994</v>
      </c>
      <c r="O128" s="871" t="s">
        <v>56</v>
      </c>
      <c r="P128" s="872">
        <f>SUM(P121,P126)</f>
        <v>3.5471855939999548</v>
      </c>
      <c r="Q128" s="870">
        <f>SUM(Q121,Q126)</f>
        <v>8.4947815633799699</v>
      </c>
      <c r="R128" s="871" t="s">
        <v>56</v>
      </c>
      <c r="S128" s="872">
        <f>SUM(S121,S126)</f>
        <v>3.5474473362480916</v>
      </c>
      <c r="T128" s="870">
        <f>SUM(T121,T126)</f>
        <v>8.4955637099256673</v>
      </c>
      <c r="U128" s="871" t="s">
        <v>56</v>
      </c>
      <c r="V128" s="872">
        <f>SUM(V121,V126)</f>
        <v>3.5477640053542396</v>
      </c>
      <c r="W128" s="870">
        <f>SUM(W121,W126)</f>
        <v>8.4962353261003276</v>
      </c>
      <c r="X128" s="871" t="s">
        <v>56</v>
      </c>
      <c r="Y128" s="872">
        <f>SUM(Y121,Y126)</f>
        <v>3.5479762662704912</v>
      </c>
      <c r="Z128" s="870">
        <f>SUM(Z121,Z126)</f>
        <v>8.6231386103980157</v>
      </c>
      <c r="AA128" s="871" t="s">
        <v>56</v>
      </c>
      <c r="AB128" s="872">
        <f>SUM(AB121,AB126)</f>
        <v>3.5606465348760281</v>
      </c>
      <c r="AC128" s="870">
        <f>SUM(AC121,AC126)</f>
        <v>8.4975892463636207</v>
      </c>
      <c r="AD128" s="871" t="s">
        <v>56</v>
      </c>
      <c r="AE128" s="872">
        <f>SUM(AE121,AE126)</f>
        <v>3.5485056577262259</v>
      </c>
      <c r="AF128" s="870">
        <f>SUM(AF121,AF126)</f>
        <v>8.6242253524614405</v>
      </c>
      <c r="AG128" s="871" t="s">
        <v>56</v>
      </c>
      <c r="AH128" s="872">
        <f>SUM(AH121,AH126)</f>
        <v>3.5610985388401133</v>
      </c>
      <c r="AI128" s="870">
        <f>SUM(AI121,AI126)</f>
        <v>8.4982709032682759</v>
      </c>
      <c r="AJ128" s="871" t="s">
        <v>56</v>
      </c>
      <c r="AK128" s="872">
        <f>SUM(AK121,AK126)</f>
        <v>3.5488423392672441</v>
      </c>
      <c r="AL128" s="870">
        <f>SUM(AL121,AL126)</f>
        <v>8.4985723974983713</v>
      </c>
      <c r="AM128" s="871" t="s">
        <v>56</v>
      </c>
      <c r="AN128" s="872">
        <f>SUM(AN121,AN126)</f>
        <v>3.548986353648333</v>
      </c>
      <c r="AO128" s="870">
        <f>SUM(AO121,AO126)</f>
        <v>8.4988136112726025</v>
      </c>
      <c r="AP128" s="871" t="s">
        <v>56</v>
      </c>
      <c r="AQ128" s="872">
        <f>SUM(AQ121,AQ126)</f>
        <v>3.54907283953772</v>
      </c>
    </row>
    <row r="129" spans="1:78" s="710" customFormat="1" ht="16.5" customHeight="1">
      <c r="A129" s="873" t="s">
        <v>67</v>
      </c>
      <c r="B129" s="863"/>
      <c r="C129" s="863"/>
      <c r="D129" s="863"/>
      <c r="E129" s="863"/>
      <c r="F129" s="863"/>
      <c r="G129" s="863"/>
      <c r="H129" s="863"/>
      <c r="I129" s="874">
        <f>J128/H128</f>
        <v>0.41311257494829545</v>
      </c>
      <c r="J129" s="863"/>
      <c r="K129" s="863"/>
      <c r="L129" s="874">
        <f>M128/K128</f>
        <v>0.41760422143879627</v>
      </c>
      <c r="M129" s="863"/>
      <c r="N129" s="863"/>
      <c r="O129" s="874">
        <f>P128/N128</f>
        <v>0.41760436034471521</v>
      </c>
      <c r="P129" s="863"/>
      <c r="Q129" s="863"/>
      <c r="R129" s="874">
        <f>S128/Q128</f>
        <v>0.41760312608163236</v>
      </c>
      <c r="S129" s="863"/>
      <c r="T129" s="863"/>
      <c r="U129" s="874">
        <f>V128/T128</f>
        <v>0.41760195397149003</v>
      </c>
      <c r="V129" s="863"/>
      <c r="W129" s="863"/>
      <c r="X129" s="874">
        <f>Y128/W128</f>
        <v>0.4175939260264076</v>
      </c>
      <c r="Y129" s="863"/>
      <c r="Z129" s="863"/>
      <c r="AA129" s="874">
        <f>AB128/Z128</f>
        <v>0.4129176968792434</v>
      </c>
      <c r="AB129" s="863"/>
      <c r="AC129" s="863"/>
      <c r="AD129" s="874">
        <f>AE128/AC128</f>
        <v>0.41758968983405975</v>
      </c>
      <c r="AE129" s="863"/>
      <c r="AF129" s="863"/>
      <c r="AG129" s="874">
        <f>AH128/AF128</f>
        <v>0.41291807592014512</v>
      </c>
      <c r="AH129" s="863"/>
      <c r="AI129" s="863"/>
      <c r="AJ129" s="874">
        <f>AK128/AI128</f>
        <v>0.41759581209660257</v>
      </c>
      <c r="AK129" s="863"/>
      <c r="AL129" s="863"/>
      <c r="AM129" s="874">
        <f>AN128/AL128</f>
        <v>0.41759794323726745</v>
      </c>
      <c r="AN129" s="863"/>
      <c r="AO129" s="863"/>
      <c r="AP129" s="874">
        <f>AQ128/AO128</f>
        <v>0.41759626718137732</v>
      </c>
      <c r="AQ129" s="863"/>
    </row>
    <row r="130" spans="1:78" s="875" customFormat="1" ht="16.5" customHeight="1">
      <c r="A130" s="873" t="s">
        <v>195</v>
      </c>
      <c r="C130" s="873"/>
      <c r="D130" s="873"/>
      <c r="E130" s="873"/>
      <c r="F130" s="873"/>
      <c r="T130" s="876"/>
      <c r="U130" s="877"/>
    </row>
    <row r="131" spans="1:78" s="578" customFormat="1" ht="30" customHeight="1">
      <c r="H131" s="892"/>
      <c r="I131" s="875"/>
      <c r="J131" s="875"/>
      <c r="K131" s="892"/>
      <c r="L131" s="875"/>
      <c r="M131" s="875"/>
      <c r="N131" s="892"/>
      <c r="O131" s="875"/>
      <c r="P131" s="875"/>
      <c r="Q131" s="892"/>
      <c r="R131" s="875"/>
      <c r="S131" s="875"/>
      <c r="T131" s="892"/>
      <c r="U131" s="875"/>
      <c r="V131" s="875"/>
      <c r="W131" s="892"/>
      <c r="X131" s="875"/>
      <c r="Y131" s="875"/>
      <c r="Z131" s="892"/>
      <c r="AA131" s="875"/>
      <c r="AB131" s="875"/>
      <c r="AC131" s="892"/>
      <c r="AD131" s="875"/>
      <c r="AE131" s="875"/>
      <c r="AF131" s="892"/>
      <c r="AG131" s="875"/>
      <c r="AH131" s="875"/>
      <c r="AI131" s="892"/>
      <c r="AJ131" s="875"/>
      <c r="AK131" s="875"/>
      <c r="AL131" s="892"/>
      <c r="AM131" s="875"/>
      <c r="AN131" s="875"/>
      <c r="AO131" s="892"/>
      <c r="AP131" s="875"/>
      <c r="AQ131" s="875"/>
      <c r="AS131" s="581"/>
      <c r="AV131" s="581"/>
      <c r="AY131" s="581"/>
      <c r="BB131" s="581"/>
      <c r="BE131" s="581"/>
      <c r="BH131" s="581"/>
      <c r="BK131" s="581"/>
      <c r="BN131" s="581"/>
      <c r="BQ131" s="581"/>
      <c r="BT131" s="581"/>
      <c r="BW131" s="581"/>
      <c r="BZ131" s="581"/>
    </row>
    <row r="136" spans="1:78">
      <c r="G136" s="884"/>
      <c r="I136" s="884"/>
      <c r="L136" s="884"/>
      <c r="O136" s="884"/>
      <c r="R136" s="884"/>
      <c r="U136" s="884"/>
      <c r="X136" s="884"/>
      <c r="AA136" s="884"/>
      <c r="AD136" s="884"/>
      <c r="AG136" s="884"/>
      <c r="AJ136" s="884"/>
      <c r="AM136" s="884"/>
      <c r="AP136" s="884"/>
    </row>
  </sheetData>
  <mergeCells count="454">
    <mergeCell ref="AI27:AK27"/>
    <mergeCell ref="AL27:AN27"/>
    <mergeCell ref="AO27:AQ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H83:J83"/>
    <mergeCell ref="K83:M83"/>
    <mergeCell ref="AC85:AE85"/>
    <mergeCell ref="AF85:AH85"/>
    <mergeCell ref="AI85:AK85"/>
    <mergeCell ref="AL85:AN85"/>
    <mergeCell ref="AO85:AQ85"/>
    <mergeCell ref="AO77:AQ77"/>
    <mergeCell ref="AF77:AH77"/>
    <mergeCell ref="AI77:AK77"/>
    <mergeCell ref="AL77:AN77"/>
    <mergeCell ref="AI78:AK78"/>
    <mergeCell ref="AF13:AH13"/>
    <mergeCell ref="AI13:AK13"/>
    <mergeCell ref="AL13:AN13"/>
    <mergeCell ref="AO13:AQ13"/>
    <mergeCell ref="D11:E13"/>
    <mergeCell ref="Q12:S12"/>
    <mergeCell ref="AL11:AN11"/>
    <mergeCell ref="AO11:AQ11"/>
    <mergeCell ref="T11:V11"/>
    <mergeCell ref="Z4:AB4"/>
    <mergeCell ref="AC4:AE4"/>
    <mergeCell ref="AF4:AH4"/>
    <mergeCell ref="AI4:AK4"/>
    <mergeCell ref="AL4:AN4"/>
    <mergeCell ref="AO4:AQ4"/>
    <mergeCell ref="A1:AQ1"/>
    <mergeCell ref="AN2:AQ2"/>
    <mergeCell ref="BX2:CA2"/>
    <mergeCell ref="A4:G4"/>
    <mergeCell ref="H4:J4"/>
    <mergeCell ref="K4:M4"/>
    <mergeCell ref="N4:P4"/>
    <mergeCell ref="Q4:S4"/>
    <mergeCell ref="T4:V4"/>
    <mergeCell ref="W4:Y4"/>
    <mergeCell ref="F9:G9"/>
    <mergeCell ref="D10:G10"/>
    <mergeCell ref="H10:J10"/>
    <mergeCell ref="K10:M10"/>
    <mergeCell ref="N10:P10"/>
    <mergeCell ref="Q10:S10"/>
    <mergeCell ref="A5:B6"/>
    <mergeCell ref="C5:C6"/>
    <mergeCell ref="D5:G6"/>
    <mergeCell ref="A7:B14"/>
    <mergeCell ref="C7:C14"/>
    <mergeCell ref="D7:E9"/>
    <mergeCell ref="F7:G7"/>
    <mergeCell ref="F8:G8"/>
    <mergeCell ref="D14:G14"/>
    <mergeCell ref="F13:G13"/>
    <mergeCell ref="H13:J13"/>
    <mergeCell ref="K13:M13"/>
    <mergeCell ref="N13:P13"/>
    <mergeCell ref="Q13:S13"/>
    <mergeCell ref="H14:J14"/>
    <mergeCell ref="Q14:S14"/>
    <mergeCell ref="AO10:AQ10"/>
    <mergeCell ref="F11:G11"/>
    <mergeCell ref="H11:J11"/>
    <mergeCell ref="K11:M11"/>
    <mergeCell ref="N11:P11"/>
    <mergeCell ref="Q11:S11"/>
    <mergeCell ref="T10:V10"/>
    <mergeCell ref="W10:Y10"/>
    <mergeCell ref="Z10:AB10"/>
    <mergeCell ref="AC10:AE10"/>
    <mergeCell ref="AF10:AH10"/>
    <mergeCell ref="AI10:AK10"/>
    <mergeCell ref="W11:Y11"/>
    <mergeCell ref="Z11:AB11"/>
    <mergeCell ref="AC11:AE11"/>
    <mergeCell ref="AF11:AH11"/>
    <mergeCell ref="AI11:AK11"/>
    <mergeCell ref="AC12:AE12"/>
    <mergeCell ref="AF12:AH12"/>
    <mergeCell ref="AI12:AK12"/>
    <mergeCell ref="AL10:AN10"/>
    <mergeCell ref="AL12:AN12"/>
    <mergeCell ref="AO12:AQ12"/>
    <mergeCell ref="K119:M120"/>
    <mergeCell ref="N119:P120"/>
    <mergeCell ref="Q119:S120"/>
    <mergeCell ref="T14:V14"/>
    <mergeCell ref="W14:Y14"/>
    <mergeCell ref="Z14:AB14"/>
    <mergeCell ref="K14:M14"/>
    <mergeCell ref="N14:P14"/>
    <mergeCell ref="Z76:AB76"/>
    <mergeCell ref="W76:Y76"/>
    <mergeCell ref="K55:M56"/>
    <mergeCell ref="N55:P56"/>
    <mergeCell ref="Q55:S56"/>
    <mergeCell ref="K60:M61"/>
    <mergeCell ref="N60:P61"/>
    <mergeCell ref="Q60:S61"/>
    <mergeCell ref="T68:V68"/>
    <mergeCell ref="W68:Y68"/>
    <mergeCell ref="AL21:AN21"/>
    <mergeCell ref="AO21:AQ21"/>
    <mergeCell ref="K21:M21"/>
    <mergeCell ref="N21:P21"/>
    <mergeCell ref="AL14:AN14"/>
    <mergeCell ref="AO14:AQ14"/>
    <mergeCell ref="A15:B22"/>
    <mergeCell ref="C15:C22"/>
    <mergeCell ref="F15:G15"/>
    <mergeCell ref="F17:G17"/>
    <mergeCell ref="F16:G16"/>
    <mergeCell ref="F19:G19"/>
    <mergeCell ref="F20:G20"/>
    <mergeCell ref="D22:G22"/>
    <mergeCell ref="D18:G18"/>
    <mergeCell ref="AC14:AE14"/>
    <mergeCell ref="AF14:AH14"/>
    <mergeCell ref="AI14:AK14"/>
    <mergeCell ref="T18:V18"/>
    <mergeCell ref="W18:Y18"/>
    <mergeCell ref="Z18:AB18"/>
    <mergeCell ref="AI18:AK18"/>
    <mergeCell ref="D19:E21"/>
    <mergeCell ref="F21:G21"/>
    <mergeCell ref="H21:J21"/>
    <mergeCell ref="H18:J18"/>
    <mergeCell ref="K18:M18"/>
    <mergeCell ref="K19:M19"/>
    <mergeCell ref="AL18:AN18"/>
    <mergeCell ref="AO18:AQ18"/>
    <mergeCell ref="AF19:AH19"/>
    <mergeCell ref="AI19:AK19"/>
    <mergeCell ref="N19:P19"/>
    <mergeCell ref="Q19:S19"/>
    <mergeCell ref="Z19:AB19"/>
    <mergeCell ref="AC18:AE18"/>
    <mergeCell ref="AF18:AH18"/>
    <mergeCell ref="AC19:AE19"/>
    <mergeCell ref="N18:P18"/>
    <mergeCell ref="Q18:S18"/>
    <mergeCell ref="AL20:AN20"/>
    <mergeCell ref="AO20:AQ20"/>
    <mergeCell ref="H20:J20"/>
    <mergeCell ref="K20:M20"/>
    <mergeCell ref="N20:P20"/>
    <mergeCell ref="Q20:S20"/>
    <mergeCell ref="T20:V20"/>
    <mergeCell ref="AF20:AH20"/>
    <mergeCell ref="AL19:AN19"/>
    <mergeCell ref="AO19:AQ19"/>
    <mergeCell ref="AF22:AH22"/>
    <mergeCell ref="W21:Y21"/>
    <mergeCell ref="AI22:AK22"/>
    <mergeCell ref="W20:Y20"/>
    <mergeCell ref="AI20:AK20"/>
    <mergeCell ref="AC21:AE21"/>
    <mergeCell ref="AF21:AH21"/>
    <mergeCell ref="AI21:AK21"/>
    <mergeCell ref="Q22:S22"/>
    <mergeCell ref="T22:V22"/>
    <mergeCell ref="W22:Y22"/>
    <mergeCell ref="Z20:AB20"/>
    <mergeCell ref="AC20:AE20"/>
    <mergeCell ref="Q21:S21"/>
    <mergeCell ref="T21:V21"/>
    <mergeCell ref="Z21:AB21"/>
    <mergeCell ref="AO30:AQ31"/>
    <mergeCell ref="T30:V31"/>
    <mergeCell ref="AF55:AH56"/>
    <mergeCell ref="AI55:AK56"/>
    <mergeCell ref="A127:G127"/>
    <mergeCell ref="E26:F26"/>
    <mergeCell ref="E28:F28"/>
    <mergeCell ref="AO22:AQ22"/>
    <mergeCell ref="A23:C25"/>
    <mergeCell ref="D23:E25"/>
    <mergeCell ref="F23:G23"/>
    <mergeCell ref="F25:G25"/>
    <mergeCell ref="W30:Y31"/>
    <mergeCell ref="A30:C30"/>
    <mergeCell ref="AL22:AN22"/>
    <mergeCell ref="AF124:AH125"/>
    <mergeCell ref="AI124:AK125"/>
    <mergeCell ref="Z30:AB31"/>
    <mergeCell ref="AL55:AN56"/>
    <mergeCell ref="AF60:AH61"/>
    <mergeCell ref="AI60:AK61"/>
    <mergeCell ref="AL60:AN61"/>
    <mergeCell ref="Z74:AB74"/>
    <mergeCell ref="AF74:AH74"/>
    <mergeCell ref="AO55:AQ56"/>
    <mergeCell ref="H56:I56"/>
    <mergeCell ref="T55:V56"/>
    <mergeCell ref="W55:Y56"/>
    <mergeCell ref="Z55:AB56"/>
    <mergeCell ref="AC55:AE56"/>
    <mergeCell ref="A31:C31"/>
    <mergeCell ref="A46:G46"/>
    <mergeCell ref="A47:G47"/>
    <mergeCell ref="A50:G50"/>
    <mergeCell ref="A53:A57"/>
    <mergeCell ref="E55:F55"/>
    <mergeCell ref="B57:G57"/>
    <mergeCell ref="A48:G48"/>
    <mergeCell ref="A49:G49"/>
    <mergeCell ref="AC30:AE31"/>
    <mergeCell ref="AF30:AH31"/>
    <mergeCell ref="AI30:AK31"/>
    <mergeCell ref="AL30:AN31"/>
    <mergeCell ref="H30:J31"/>
    <mergeCell ref="K30:M31"/>
    <mergeCell ref="N30:P31"/>
    <mergeCell ref="Q30:S31"/>
    <mergeCell ref="D30:E30"/>
    <mergeCell ref="AF68:AH68"/>
    <mergeCell ref="D69:G70"/>
    <mergeCell ref="Q68:S68"/>
    <mergeCell ref="A69:B70"/>
    <mergeCell ref="C69:C70"/>
    <mergeCell ref="AO60:AQ61"/>
    <mergeCell ref="H61:I61"/>
    <mergeCell ref="AI68:AK68"/>
    <mergeCell ref="A63:G63"/>
    <mergeCell ref="A68:G68"/>
    <mergeCell ref="H68:J68"/>
    <mergeCell ref="K68:M68"/>
    <mergeCell ref="N68:P68"/>
    <mergeCell ref="AL68:AN68"/>
    <mergeCell ref="AO68:AQ68"/>
    <mergeCell ref="A58:A62"/>
    <mergeCell ref="E60:F60"/>
    <mergeCell ref="T60:V61"/>
    <mergeCell ref="W60:Y61"/>
    <mergeCell ref="Z60:AB61"/>
    <mergeCell ref="AC60:AE61"/>
    <mergeCell ref="B62:G62"/>
    <mergeCell ref="H74:J74"/>
    <mergeCell ref="K74:M74"/>
    <mergeCell ref="N74:P74"/>
    <mergeCell ref="Q74:S74"/>
    <mergeCell ref="T74:V74"/>
    <mergeCell ref="A71:B78"/>
    <mergeCell ref="C71:C78"/>
    <mergeCell ref="D71:E73"/>
    <mergeCell ref="F71:G71"/>
    <mergeCell ref="F72:G72"/>
    <mergeCell ref="F73:G73"/>
    <mergeCell ref="D75:E77"/>
    <mergeCell ref="F77:G77"/>
    <mergeCell ref="Q77:S77"/>
    <mergeCell ref="T77:V77"/>
    <mergeCell ref="AO75:AQ75"/>
    <mergeCell ref="AL76:AN76"/>
    <mergeCell ref="AF76:AH76"/>
    <mergeCell ref="AC76:AE76"/>
    <mergeCell ref="AO76:AQ76"/>
    <mergeCell ref="AO74:AQ74"/>
    <mergeCell ref="T75:V75"/>
    <mergeCell ref="W75:Y75"/>
    <mergeCell ref="Z75:AB75"/>
    <mergeCell ref="W74:Y74"/>
    <mergeCell ref="AI76:AK76"/>
    <mergeCell ref="AC75:AE75"/>
    <mergeCell ref="AF75:AH75"/>
    <mergeCell ref="AI75:AK75"/>
    <mergeCell ref="AC74:AE74"/>
    <mergeCell ref="AI74:AK74"/>
    <mergeCell ref="AL74:AN74"/>
    <mergeCell ref="H78:J78"/>
    <mergeCell ref="K78:M78"/>
    <mergeCell ref="N78:P78"/>
    <mergeCell ref="Q78:S78"/>
    <mergeCell ref="Q76:S76"/>
    <mergeCell ref="H77:J77"/>
    <mergeCell ref="K77:M77"/>
    <mergeCell ref="N77:P77"/>
    <mergeCell ref="AL75:AN75"/>
    <mergeCell ref="K75:M75"/>
    <mergeCell ref="N75:P75"/>
    <mergeCell ref="Q75:S75"/>
    <mergeCell ref="H76:J76"/>
    <mergeCell ref="K76:M76"/>
    <mergeCell ref="N76:P76"/>
    <mergeCell ref="H75:J75"/>
    <mergeCell ref="W77:Y77"/>
    <mergeCell ref="Z77:AB77"/>
    <mergeCell ref="AC77:AE77"/>
    <mergeCell ref="AL84:AN84"/>
    <mergeCell ref="AO84:AQ84"/>
    <mergeCell ref="AF83:AH83"/>
    <mergeCell ref="N83:P83"/>
    <mergeCell ref="AL78:AN78"/>
    <mergeCell ref="AO78:AQ78"/>
    <mergeCell ref="A79:B86"/>
    <mergeCell ref="C79:C86"/>
    <mergeCell ref="D79:E81"/>
    <mergeCell ref="F79:G79"/>
    <mergeCell ref="F80:G80"/>
    <mergeCell ref="AL82:AN82"/>
    <mergeCell ref="AO82:AQ82"/>
    <mergeCell ref="AC82:AE82"/>
    <mergeCell ref="H82:J82"/>
    <mergeCell ref="T78:V78"/>
    <mergeCell ref="W78:Y78"/>
    <mergeCell ref="Z78:AB78"/>
    <mergeCell ref="AC78:AE78"/>
    <mergeCell ref="AF78:AH78"/>
    <mergeCell ref="T82:V82"/>
    <mergeCell ref="W82:Y82"/>
    <mergeCell ref="Z82:AB82"/>
    <mergeCell ref="AF82:AH82"/>
    <mergeCell ref="AI82:AK82"/>
    <mergeCell ref="AI83:AK83"/>
    <mergeCell ref="Q82:S82"/>
    <mergeCell ref="Z83:AB83"/>
    <mergeCell ref="AC83:AE83"/>
    <mergeCell ref="K82:M82"/>
    <mergeCell ref="N82:P82"/>
    <mergeCell ref="AL83:AN83"/>
    <mergeCell ref="AO83:AQ83"/>
    <mergeCell ref="AO86:AQ86"/>
    <mergeCell ref="A87:C89"/>
    <mergeCell ref="D87:E89"/>
    <mergeCell ref="F87:G87"/>
    <mergeCell ref="F88:G88"/>
    <mergeCell ref="F89:G89"/>
    <mergeCell ref="W86:Y86"/>
    <mergeCell ref="Z86:AB86"/>
    <mergeCell ref="AC86:AE86"/>
    <mergeCell ref="AF86:AH86"/>
    <mergeCell ref="AI86:AK86"/>
    <mergeCell ref="AL86:AN86"/>
    <mergeCell ref="D86:G86"/>
    <mergeCell ref="H86:J86"/>
    <mergeCell ref="K86:M86"/>
    <mergeCell ref="N86:P86"/>
    <mergeCell ref="Q86:S86"/>
    <mergeCell ref="T86:V86"/>
    <mergeCell ref="E27:F27"/>
    <mergeCell ref="B126:G126"/>
    <mergeCell ref="A117:A121"/>
    <mergeCell ref="E119:F119"/>
    <mergeCell ref="E90:F90"/>
    <mergeCell ref="E92:F92"/>
    <mergeCell ref="A95:C95"/>
    <mergeCell ref="F81:G81"/>
    <mergeCell ref="D82:G82"/>
    <mergeCell ref="B121:G121"/>
    <mergeCell ref="D78:G78"/>
    <mergeCell ref="F76:G76"/>
    <mergeCell ref="F75:G75"/>
    <mergeCell ref="D74:G74"/>
    <mergeCell ref="A122:A126"/>
    <mergeCell ref="F30:G30"/>
    <mergeCell ref="D83:E85"/>
    <mergeCell ref="F85:G85"/>
    <mergeCell ref="F83:G83"/>
    <mergeCell ref="AL119:AN120"/>
    <mergeCell ref="AO119:AQ120"/>
    <mergeCell ref="H120:I120"/>
    <mergeCell ref="T119:V120"/>
    <mergeCell ref="A114:G114"/>
    <mergeCell ref="E124:F124"/>
    <mergeCell ref="T124:V125"/>
    <mergeCell ref="W124:Y125"/>
    <mergeCell ref="Z124:AB125"/>
    <mergeCell ref="H125:I125"/>
    <mergeCell ref="AF119:AH120"/>
    <mergeCell ref="K124:M125"/>
    <mergeCell ref="N124:P125"/>
    <mergeCell ref="Q124:S125"/>
    <mergeCell ref="AC124:AE125"/>
    <mergeCell ref="AL124:AN125"/>
    <mergeCell ref="AO124:AQ125"/>
    <mergeCell ref="W119:Y120"/>
    <mergeCell ref="Z119:AB120"/>
    <mergeCell ref="AC119:AE120"/>
    <mergeCell ref="W84:Y84"/>
    <mergeCell ref="Z84:AB84"/>
    <mergeCell ref="AC84:AE84"/>
    <mergeCell ref="K94:M95"/>
    <mergeCell ref="N94:P95"/>
    <mergeCell ref="Q94:S95"/>
    <mergeCell ref="F84:G84"/>
    <mergeCell ref="AI119:AK120"/>
    <mergeCell ref="H84:J84"/>
    <mergeCell ref="K84:M84"/>
    <mergeCell ref="N84:P84"/>
    <mergeCell ref="Q84:S84"/>
    <mergeCell ref="T84:V84"/>
    <mergeCell ref="AF84:AH84"/>
    <mergeCell ref="AI84:AK84"/>
    <mergeCell ref="T85:V85"/>
    <mergeCell ref="W85:Y85"/>
    <mergeCell ref="Z85:AB85"/>
    <mergeCell ref="H85:J85"/>
    <mergeCell ref="K85:M85"/>
    <mergeCell ref="N85:P85"/>
    <mergeCell ref="Q85:S85"/>
    <mergeCell ref="AF94:AH95"/>
    <mergeCell ref="AI94:AK95"/>
    <mergeCell ref="AL94:AN95"/>
    <mergeCell ref="AO94:AQ95"/>
    <mergeCell ref="A110:G110"/>
    <mergeCell ref="A113:G113"/>
    <mergeCell ref="A94:C94"/>
    <mergeCell ref="D94:E94"/>
    <mergeCell ref="F94:G94"/>
    <mergeCell ref="H94:J95"/>
    <mergeCell ref="A111:G111"/>
    <mergeCell ref="A112:G112"/>
    <mergeCell ref="T12:V12"/>
    <mergeCell ref="T94:V95"/>
    <mergeCell ref="W94:Y95"/>
    <mergeCell ref="Z94:AB95"/>
    <mergeCell ref="AC94:AE95"/>
    <mergeCell ref="Q83:S83"/>
    <mergeCell ref="T83:V83"/>
    <mergeCell ref="W83:Y83"/>
    <mergeCell ref="W12:Y12"/>
    <mergeCell ref="Z12:AB12"/>
    <mergeCell ref="T76:V76"/>
    <mergeCell ref="Z68:AB68"/>
    <mergeCell ref="AC68:AE68"/>
    <mergeCell ref="Z22:AB22"/>
    <mergeCell ref="AC22:AE22"/>
    <mergeCell ref="T19:V19"/>
    <mergeCell ref="W19:Y19"/>
    <mergeCell ref="T13:V13"/>
    <mergeCell ref="W13:Y13"/>
    <mergeCell ref="Z13:AB13"/>
    <mergeCell ref="AC13:AE13"/>
    <mergeCell ref="F24:G24"/>
    <mergeCell ref="D15:E17"/>
    <mergeCell ref="F12:G12"/>
    <mergeCell ref="H12:J12"/>
    <mergeCell ref="K12:M12"/>
    <mergeCell ref="N12:P12"/>
    <mergeCell ref="H22:J22"/>
    <mergeCell ref="K22:M22"/>
    <mergeCell ref="N22:P22"/>
    <mergeCell ref="H19:J19"/>
  </mergeCells>
  <pageMargins left="0.7" right="0.7" top="0.75" bottom="0.75" header="0.3" footer="0.3"/>
  <pageSetup paperSize="8" scale="43" fitToHeight="0" orientation="landscape" horizontalDpi="120" verticalDpi="144" r:id="rId1"/>
  <headerFooter alignWithMargins="0">
    <oddFooter xml:space="preserve">&amp;R
</oddFooter>
  </headerFooter>
  <rowBreaks count="1" manualBreakCount="1">
    <brk id="45" max="4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4"/>
  <sheetViews>
    <sheetView showZeros="0" view="pageBreakPreview" topLeftCell="A15" zoomScale="70" zoomScaleNormal="100" zoomScaleSheetLayoutView="70" workbookViewId="0">
      <selection activeCell="M15" sqref="M15"/>
    </sheetView>
  </sheetViews>
  <sheetFormatPr defaultColWidth="9.109375" defaultRowHeight="13.2"/>
  <cols>
    <col min="1" max="2" width="13.33203125" style="879" customWidth="1"/>
    <col min="3" max="3" width="9.109375" style="879" bestFit="1" customWidth="1"/>
    <col min="4" max="4" width="12.109375" style="879" customWidth="1"/>
    <col min="5" max="7" width="9.109375" style="879" customWidth="1"/>
    <col min="8" max="8" width="10.33203125" style="879" customWidth="1"/>
    <col min="9" max="10" width="11" style="879" customWidth="1"/>
    <col min="11" max="11" width="10.33203125" style="879" customWidth="1"/>
    <col min="12" max="12" width="12.33203125" style="879" customWidth="1"/>
    <col min="13" max="13" width="12" style="879" customWidth="1"/>
    <col min="14" max="14" width="10.6640625" style="879" customWidth="1"/>
    <col min="15" max="15" width="11.5546875" style="879" customWidth="1"/>
    <col min="16" max="16" width="11.44140625" style="879" customWidth="1"/>
    <col min="17" max="17" width="9.88671875" style="879" customWidth="1"/>
    <col min="18" max="18" width="12.33203125" style="879" customWidth="1"/>
    <col min="19" max="19" width="13.109375" style="879" customWidth="1"/>
    <col min="20" max="20" width="10.6640625" style="879" customWidth="1"/>
    <col min="21" max="21" width="11.44140625" style="879" customWidth="1"/>
    <col min="22" max="22" width="11.33203125" style="879" customWidth="1"/>
    <col min="23" max="23" width="8.33203125" style="879" bestFit="1" customWidth="1"/>
    <col min="24" max="24" width="11.6640625" style="879" customWidth="1"/>
    <col min="25" max="25" width="11.5546875" style="879" customWidth="1"/>
    <col min="26" max="26" width="8" style="879" customWidth="1"/>
    <col min="27" max="27" width="11.88671875" style="879" customWidth="1"/>
    <col min="28" max="28" width="9.88671875" style="879" customWidth="1"/>
    <col min="29" max="29" width="8.6640625" style="879" customWidth="1"/>
    <col min="30" max="30" width="11.5546875" style="879" customWidth="1"/>
    <col min="31" max="31" width="12.5546875" style="879" customWidth="1"/>
    <col min="32" max="32" width="11.88671875" style="879" customWidth="1"/>
    <col min="33" max="33" width="12.33203125" style="879" customWidth="1"/>
    <col min="34" max="34" width="10.6640625" style="879" customWidth="1"/>
    <col min="35" max="35" width="11.6640625" style="879" customWidth="1"/>
    <col min="36" max="36" width="12.5546875" style="879" customWidth="1"/>
    <col min="37" max="37" width="10.6640625" style="879" customWidth="1"/>
    <col min="38" max="38" width="12" style="879" customWidth="1"/>
    <col min="39" max="39" width="11.5546875" style="879" customWidth="1"/>
    <col min="40" max="40" width="10.88671875" style="879" customWidth="1"/>
    <col min="41" max="41" width="11.5546875" style="879" customWidth="1"/>
    <col min="42" max="42" width="11.44140625" style="879" customWidth="1"/>
    <col min="43" max="43" width="11.33203125" style="879" customWidth="1"/>
    <col min="44" max="44" width="9.5546875" style="879" bestFit="1" customWidth="1"/>
    <col min="45" max="45" width="12.109375" style="879" bestFit="1" customWidth="1"/>
    <col min="46" max="46" width="10.109375" style="879" bestFit="1" customWidth="1"/>
    <col min="47" max="47" width="9.33203125" style="879" bestFit="1" customWidth="1"/>
    <col min="48" max="16384" width="9.109375" style="879"/>
  </cols>
  <sheetData>
    <row r="1" spans="1:45" s="710" customFormat="1" ht="26.25" customHeight="1">
      <c r="A1" s="1677" t="s">
        <v>339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  <c r="P1" s="1677"/>
      <c r="Q1" s="1677"/>
      <c r="R1" s="1677"/>
      <c r="S1" s="1677"/>
      <c r="T1" s="1677"/>
      <c r="U1" s="1677"/>
      <c r="V1" s="1677"/>
      <c r="W1" s="1677"/>
      <c r="X1" s="1677"/>
      <c r="Y1" s="1677"/>
      <c r="Z1" s="1677"/>
      <c r="AA1" s="1677"/>
      <c r="AB1" s="1677"/>
      <c r="AC1" s="1677"/>
      <c r="AD1" s="1677"/>
      <c r="AE1" s="1677"/>
      <c r="AF1" s="1677"/>
      <c r="AG1" s="1677"/>
      <c r="AH1" s="1677"/>
      <c r="AI1" s="1677"/>
      <c r="AJ1" s="1677"/>
      <c r="AK1" s="1677"/>
      <c r="AL1" s="1677"/>
      <c r="AM1" s="1677"/>
      <c r="AN1" s="1677"/>
      <c r="AO1" s="1677"/>
      <c r="AP1" s="1677"/>
      <c r="AQ1" s="1677"/>
    </row>
    <row r="2" spans="1:45" s="719" customFormat="1" ht="28.5" customHeight="1" thickBot="1">
      <c r="A2" s="710"/>
      <c r="B2" s="711"/>
      <c r="C2" s="711"/>
      <c r="D2" s="711"/>
      <c r="E2" s="711"/>
      <c r="F2" s="713"/>
      <c r="G2" s="711"/>
      <c r="H2" s="711"/>
      <c r="I2" s="720"/>
      <c r="J2" s="720"/>
      <c r="K2" s="711"/>
      <c r="L2" s="720"/>
      <c r="M2" s="720"/>
      <c r="N2" s="711"/>
      <c r="O2" s="720"/>
      <c r="P2" s="720"/>
      <c r="Q2" s="711"/>
      <c r="R2" s="720"/>
      <c r="S2" s="720"/>
      <c r="T2" s="711"/>
      <c r="U2" s="720"/>
      <c r="V2" s="720"/>
      <c r="W2" s="711"/>
      <c r="X2" s="720"/>
      <c r="Y2" s="720"/>
      <c r="Z2" s="711"/>
      <c r="AA2" s="720"/>
      <c r="AB2" s="720"/>
      <c r="AC2" s="711"/>
      <c r="AD2" s="720"/>
      <c r="AE2" s="720"/>
      <c r="AF2" s="711"/>
      <c r="AG2" s="720"/>
      <c r="AH2" s="720"/>
      <c r="AI2" s="711"/>
      <c r="AJ2" s="720"/>
      <c r="AK2" s="720"/>
      <c r="AL2" s="711"/>
      <c r="AM2" s="989" t="s">
        <v>4</v>
      </c>
      <c r="AN2" s="1678">
        <v>43453</v>
      </c>
      <c r="AO2" s="1678"/>
      <c r="AP2" s="1678"/>
      <c r="AQ2" s="1678"/>
    </row>
    <row r="3" spans="1:45" s="719" customFormat="1" ht="20.25" customHeight="1" thickBot="1">
      <c r="A3" s="1671" t="s">
        <v>5</v>
      </c>
      <c r="B3" s="1672"/>
      <c r="C3" s="1672"/>
      <c r="D3" s="1672"/>
      <c r="E3" s="1672"/>
      <c r="F3" s="1672"/>
      <c r="G3" s="1673"/>
      <c r="H3" s="1507" t="s">
        <v>170</v>
      </c>
      <c r="I3" s="1508"/>
      <c r="J3" s="1509"/>
      <c r="K3" s="1507" t="s">
        <v>171</v>
      </c>
      <c r="L3" s="1508"/>
      <c r="M3" s="1509"/>
      <c r="N3" s="1507" t="s">
        <v>172</v>
      </c>
      <c r="O3" s="1508"/>
      <c r="P3" s="1509"/>
      <c r="Q3" s="1507" t="s">
        <v>173</v>
      </c>
      <c r="R3" s="1508"/>
      <c r="S3" s="1509"/>
      <c r="T3" s="1507" t="s">
        <v>174</v>
      </c>
      <c r="U3" s="1508"/>
      <c r="V3" s="1509"/>
      <c r="W3" s="1507" t="s">
        <v>175</v>
      </c>
      <c r="X3" s="1508"/>
      <c r="Y3" s="1509"/>
      <c r="Z3" s="1507" t="s">
        <v>176</v>
      </c>
      <c r="AA3" s="1508"/>
      <c r="AB3" s="1509"/>
      <c r="AC3" s="1507" t="s">
        <v>177</v>
      </c>
      <c r="AD3" s="1508"/>
      <c r="AE3" s="1509"/>
      <c r="AF3" s="1507" t="s">
        <v>178</v>
      </c>
      <c r="AG3" s="1508"/>
      <c r="AH3" s="1509"/>
      <c r="AI3" s="1507" t="s">
        <v>179</v>
      </c>
      <c r="AJ3" s="1508"/>
      <c r="AK3" s="1509"/>
      <c r="AL3" s="1507" t="s">
        <v>180</v>
      </c>
      <c r="AM3" s="1508"/>
      <c r="AN3" s="1509"/>
      <c r="AO3" s="1507" t="s">
        <v>181</v>
      </c>
      <c r="AP3" s="1508"/>
      <c r="AQ3" s="1509"/>
    </row>
    <row r="4" spans="1:45" s="719" customFormat="1" ht="16.5" customHeight="1">
      <c r="A4" s="1510" t="s">
        <v>182</v>
      </c>
      <c r="B4" s="1511"/>
      <c r="C4" s="1514" t="s">
        <v>183</v>
      </c>
      <c r="D4" s="1516"/>
      <c r="E4" s="1517"/>
      <c r="F4" s="1517"/>
      <c r="G4" s="1518"/>
      <c r="H4" s="721" t="s">
        <v>9</v>
      </c>
      <c r="I4" s="722" t="s">
        <v>10</v>
      </c>
      <c r="J4" s="723" t="s">
        <v>11</v>
      </c>
      <c r="K4" s="721" t="s">
        <v>9</v>
      </c>
      <c r="L4" s="722" t="s">
        <v>10</v>
      </c>
      <c r="M4" s="723" t="s">
        <v>11</v>
      </c>
      <c r="N4" s="721" t="s">
        <v>9</v>
      </c>
      <c r="O4" s="722" t="s">
        <v>10</v>
      </c>
      <c r="P4" s="723" t="s">
        <v>11</v>
      </c>
      <c r="Q4" s="721" t="s">
        <v>9</v>
      </c>
      <c r="R4" s="722" t="s">
        <v>10</v>
      </c>
      <c r="S4" s="723" t="s">
        <v>11</v>
      </c>
      <c r="T4" s="721" t="s">
        <v>9</v>
      </c>
      <c r="U4" s="722" t="s">
        <v>10</v>
      </c>
      <c r="V4" s="723" t="s">
        <v>11</v>
      </c>
      <c r="W4" s="721" t="s">
        <v>9</v>
      </c>
      <c r="X4" s="722" t="s">
        <v>10</v>
      </c>
      <c r="Y4" s="723" t="s">
        <v>11</v>
      </c>
      <c r="Z4" s="721" t="s">
        <v>9</v>
      </c>
      <c r="AA4" s="722" t="s">
        <v>10</v>
      </c>
      <c r="AB4" s="723" t="s">
        <v>11</v>
      </c>
      <c r="AC4" s="721" t="s">
        <v>9</v>
      </c>
      <c r="AD4" s="722" t="s">
        <v>10</v>
      </c>
      <c r="AE4" s="723" t="s">
        <v>11</v>
      </c>
      <c r="AF4" s="721" t="s">
        <v>9</v>
      </c>
      <c r="AG4" s="722" t="s">
        <v>10</v>
      </c>
      <c r="AH4" s="723" t="s">
        <v>11</v>
      </c>
      <c r="AI4" s="721" t="s">
        <v>9</v>
      </c>
      <c r="AJ4" s="722" t="s">
        <v>10</v>
      </c>
      <c r="AK4" s="723" t="s">
        <v>11</v>
      </c>
      <c r="AL4" s="721" t="s">
        <v>9</v>
      </c>
      <c r="AM4" s="722" t="s">
        <v>10</v>
      </c>
      <c r="AN4" s="723" t="s">
        <v>11</v>
      </c>
      <c r="AO4" s="721" t="s">
        <v>9</v>
      </c>
      <c r="AP4" s="722" t="s">
        <v>10</v>
      </c>
      <c r="AQ4" s="723" t="s">
        <v>11</v>
      </c>
    </row>
    <row r="5" spans="1:45" s="719" customFormat="1" ht="16.5" customHeight="1" thickBot="1">
      <c r="A5" s="1512"/>
      <c r="B5" s="1513"/>
      <c r="C5" s="1515"/>
      <c r="D5" s="1519"/>
      <c r="E5" s="1520"/>
      <c r="F5" s="1520"/>
      <c r="G5" s="1521"/>
      <c r="H5" s="727" t="s">
        <v>14</v>
      </c>
      <c r="I5" s="728" t="s">
        <v>15</v>
      </c>
      <c r="J5" s="729" t="s">
        <v>70</v>
      </c>
      <c r="K5" s="727" t="s">
        <v>14</v>
      </c>
      <c r="L5" s="728" t="s">
        <v>15</v>
      </c>
      <c r="M5" s="729" t="s">
        <v>70</v>
      </c>
      <c r="N5" s="727" t="s">
        <v>14</v>
      </c>
      <c r="O5" s="728" t="s">
        <v>15</v>
      </c>
      <c r="P5" s="729" t="s">
        <v>70</v>
      </c>
      <c r="Q5" s="727" t="s">
        <v>14</v>
      </c>
      <c r="R5" s="728" t="s">
        <v>15</v>
      </c>
      <c r="S5" s="729" t="s">
        <v>70</v>
      </c>
      <c r="T5" s="727" t="s">
        <v>14</v>
      </c>
      <c r="U5" s="728" t="s">
        <v>15</v>
      </c>
      <c r="V5" s="729" t="s">
        <v>70</v>
      </c>
      <c r="W5" s="727" t="s">
        <v>14</v>
      </c>
      <c r="X5" s="728" t="s">
        <v>15</v>
      </c>
      <c r="Y5" s="729" t="s">
        <v>70</v>
      </c>
      <c r="Z5" s="727" t="s">
        <v>14</v>
      </c>
      <c r="AA5" s="728" t="s">
        <v>15</v>
      </c>
      <c r="AB5" s="729" t="s">
        <v>70</v>
      </c>
      <c r="AC5" s="727" t="s">
        <v>14</v>
      </c>
      <c r="AD5" s="728" t="s">
        <v>15</v>
      </c>
      <c r="AE5" s="729" t="s">
        <v>70</v>
      </c>
      <c r="AF5" s="727" t="s">
        <v>14</v>
      </c>
      <c r="AG5" s="728" t="s">
        <v>15</v>
      </c>
      <c r="AH5" s="729" t="s">
        <v>70</v>
      </c>
      <c r="AI5" s="727" t="s">
        <v>14</v>
      </c>
      <c r="AJ5" s="728" t="s">
        <v>15</v>
      </c>
      <c r="AK5" s="729" t="s">
        <v>70</v>
      </c>
      <c r="AL5" s="727" t="s">
        <v>14</v>
      </c>
      <c r="AM5" s="728" t="s">
        <v>15</v>
      </c>
      <c r="AN5" s="729" t="s">
        <v>70</v>
      </c>
      <c r="AO5" s="727" t="s">
        <v>14</v>
      </c>
      <c r="AP5" s="728" t="s">
        <v>15</v>
      </c>
      <c r="AQ5" s="729" t="s">
        <v>70</v>
      </c>
    </row>
    <row r="6" spans="1:45" s="710" customFormat="1" ht="16.5" customHeight="1">
      <c r="A6" s="1522" t="s">
        <v>20</v>
      </c>
      <c r="B6" s="1523"/>
      <c r="C6" s="1528">
        <v>40</v>
      </c>
      <c r="D6" s="1531" t="s">
        <v>18</v>
      </c>
      <c r="E6" s="1532"/>
      <c r="F6" s="1535" t="s">
        <v>216</v>
      </c>
      <c r="G6" s="1629"/>
      <c r="H6" s="730">
        <f>SQRT(I6^2+J6^2)*1000/(SQRT(3)*H10)</f>
        <v>29.622224349487009</v>
      </c>
      <c r="I6" s="731">
        <v>5.907</v>
      </c>
      <c r="J6" s="732">
        <v>1.5444</v>
      </c>
      <c r="K6" s="730">
        <f>SQRT(L6^2+M6^2)*1000/(SQRT(3)*K10)</f>
        <v>29.289792851037557</v>
      </c>
      <c r="L6" s="731">
        <v>5.8343999999999996</v>
      </c>
      <c r="M6" s="732">
        <v>1.5509999999999999</v>
      </c>
      <c r="N6" s="730">
        <f>SQRT(O6^2+P6^2)*1000/(SQRT(3)*N10)</f>
        <v>29.599370122908095</v>
      </c>
      <c r="O6" s="731">
        <v>5.9004000000000003</v>
      </c>
      <c r="P6" s="732">
        <v>1.5509999999999999</v>
      </c>
      <c r="Q6" s="730">
        <f>SQRT(R6^2+S6^2)*1000/(SQRT(3)*Q10)</f>
        <v>31.305852848453561</v>
      </c>
      <c r="R6" s="731">
        <v>6.2568000000000001</v>
      </c>
      <c r="S6" s="732">
        <v>1.5773999999999999</v>
      </c>
      <c r="T6" s="730">
        <f>SQRT(U6^2+V6^2)*1000/(SQRT(3)*T10)</f>
        <v>35.299302500314163</v>
      </c>
      <c r="U6" s="731">
        <v>7.0751999999999997</v>
      </c>
      <c r="V6" s="732">
        <v>1.6961999999999999</v>
      </c>
      <c r="W6" s="730">
        <f>SQRT(X6^2+Y6^2)*1000/(SQRT(3)*W10)</f>
        <v>40.345743918371532</v>
      </c>
      <c r="X6" s="731">
        <v>8.0652000000000008</v>
      </c>
      <c r="Y6" s="732">
        <v>2.0261999999999998</v>
      </c>
      <c r="Z6" s="730">
        <f>SQRT(AA6^2+AB6^2)*1000/(SQRT(3)*Z10)</f>
        <v>46.336168835312456</v>
      </c>
      <c r="AA6" s="731">
        <v>9.24</v>
      </c>
      <c r="AB6" s="732">
        <v>2.4156</v>
      </c>
      <c r="AC6" s="730">
        <f>SQRT(AD6^2+AE6^2)*1000/(SQRT(3)*AC10)</f>
        <v>50.096129581009009</v>
      </c>
      <c r="AD6" s="731">
        <v>9.9857999999999993</v>
      </c>
      <c r="AE6" s="732">
        <v>2.6267999999999998</v>
      </c>
      <c r="AF6" s="730">
        <f>SQRT(AG6^2+AH6^2)*1000/(SQRT(3)*AF10)</f>
        <v>51.941197326038342</v>
      </c>
      <c r="AG6" s="731">
        <v>10.3752</v>
      </c>
      <c r="AH6" s="732">
        <v>2.64</v>
      </c>
      <c r="AI6" s="730">
        <f>SQRT(AJ6^2+AK6^2)*1000/(SQRT(3)*AI10)</f>
        <v>51.995386665037124</v>
      </c>
      <c r="AJ6" s="731">
        <v>10.388400000000001</v>
      </c>
      <c r="AK6" s="732">
        <v>2.6334</v>
      </c>
      <c r="AL6" s="730">
        <f>SQRT(AM6^2+AN6^2)*1000/(SQRT(3)*AL10)</f>
        <v>51.490468354177295</v>
      </c>
      <c r="AM6" s="731">
        <v>10.289400000000001</v>
      </c>
      <c r="AN6" s="732">
        <v>2.6004</v>
      </c>
      <c r="AO6" s="730">
        <f>SQRT(AP6^2+AQ6^2)*1000/(SQRT(3)*AO10)</f>
        <v>51.156352298435088</v>
      </c>
      <c r="AP6" s="731">
        <v>10.23</v>
      </c>
      <c r="AQ6" s="732">
        <v>2.5541999999999998</v>
      </c>
      <c r="AR6" s="720"/>
      <c r="AS6" s="720"/>
    </row>
    <row r="7" spans="1:45" s="710" customFormat="1" ht="16.5" customHeight="1">
      <c r="A7" s="1634"/>
      <c r="B7" s="1525"/>
      <c r="C7" s="1529"/>
      <c r="D7" s="1635"/>
      <c r="E7" s="1636"/>
      <c r="F7" s="1637" t="s">
        <v>112</v>
      </c>
      <c r="G7" s="1638"/>
      <c r="H7" s="948">
        <f>SQRT(I7^2+J7^2)*1000/(SQRT(3)*H11)</f>
        <v>121.79648700008607</v>
      </c>
      <c r="I7" s="947">
        <v>2.169</v>
      </c>
      <c r="J7" s="946">
        <v>0.33</v>
      </c>
      <c r="K7" s="948">
        <f>SQRT(L7^2+M7^2)*1000/(SQRT(3)*K11)</f>
        <v>119.54344083036146</v>
      </c>
      <c r="L7" s="947">
        <v>2.1269999999999998</v>
      </c>
      <c r="M7" s="946">
        <v>0.33600000000000002</v>
      </c>
      <c r="N7" s="948">
        <f>SQRT(O7^2+P7^2)*1000/(SQRT(3)*N11)</f>
        <v>120.92331547245996</v>
      </c>
      <c r="O7" s="947">
        <v>2.1539999999999999</v>
      </c>
      <c r="P7" s="946">
        <v>0.32400000000000001</v>
      </c>
      <c r="Q7" s="948">
        <f>SQRT(R7^2+S7^2)*1000/(SQRT(3)*Q11)</f>
        <v>131.96802749554567</v>
      </c>
      <c r="R7" s="947">
        <v>2.355</v>
      </c>
      <c r="S7" s="946">
        <v>0.32400000000000001</v>
      </c>
      <c r="T7" s="948">
        <f>SQRT(U7^2+V7^2)*1000/(SQRT(3)*T11)</f>
        <v>158.99862789456287</v>
      </c>
      <c r="U7" s="947">
        <v>2.8140000000000001</v>
      </c>
      <c r="V7" s="946">
        <v>0.35699999999999998</v>
      </c>
      <c r="W7" s="948">
        <f>SQRT(X7^2+Y7^2)*1000/(SQRT(3)*W11)</f>
        <v>182.27596206180252</v>
      </c>
      <c r="X7" s="947">
        <v>3.2130000000000001</v>
      </c>
      <c r="Y7" s="946">
        <v>0.501</v>
      </c>
      <c r="Z7" s="948">
        <f>SQRT(AA7^2+AB7^2)*1000/(SQRT(3)*Z11)</f>
        <v>199.90416216360939</v>
      </c>
      <c r="AA7" s="947">
        <v>3.5190000000000001</v>
      </c>
      <c r="AB7" s="946">
        <v>0.57899999999999996</v>
      </c>
      <c r="AC7" s="948">
        <f>SQRT(AD7^2+AE7^2)*1000/(SQRT(3)*AC11)</f>
        <v>218.35525598222426</v>
      </c>
      <c r="AD7" s="947">
        <v>3.8490000000000002</v>
      </c>
      <c r="AE7" s="946">
        <v>0.6</v>
      </c>
      <c r="AF7" s="948">
        <f>SQRT(AG7^2+AH7^2)*1000/(SQRT(3)*AF11)</f>
        <v>231.5149262782875</v>
      </c>
      <c r="AG7" s="947">
        <v>4.0860000000000003</v>
      </c>
      <c r="AH7" s="946">
        <v>0.60299999999999998</v>
      </c>
      <c r="AI7" s="948">
        <f>SQRT(AJ7^2+AK7^2)*1000/(SQRT(3)*AI11)</f>
        <v>235.74756801754143</v>
      </c>
      <c r="AJ7" s="947">
        <v>4.1609999999999996</v>
      </c>
      <c r="AK7" s="946">
        <v>0.61199999999999999</v>
      </c>
      <c r="AL7" s="948">
        <f>SQRT(AM7^2+AN7^2)*1000/(SQRT(3)*AL11)</f>
        <v>235.55677060202274</v>
      </c>
      <c r="AM7" s="947">
        <v>4.1580000000000004</v>
      </c>
      <c r="AN7" s="946">
        <v>0.60899999999999999</v>
      </c>
      <c r="AO7" s="948">
        <f>SQRT(AP7^2+AQ7^2)*1000/(SQRT(3)*AO11)</f>
        <v>234.65276287585237</v>
      </c>
      <c r="AP7" s="947">
        <v>4.1459999999999999</v>
      </c>
      <c r="AQ7" s="946">
        <v>0.57899999999999996</v>
      </c>
      <c r="AR7" s="720"/>
      <c r="AS7" s="720"/>
    </row>
    <row r="8" spans="1:45" s="710" customFormat="1" ht="16.5" customHeight="1" thickBot="1">
      <c r="A8" s="1524"/>
      <c r="B8" s="1525"/>
      <c r="C8" s="1529"/>
      <c r="D8" s="1533"/>
      <c r="E8" s="1534"/>
      <c r="F8" s="1537" t="s">
        <v>338</v>
      </c>
      <c r="G8" s="1630"/>
      <c r="H8" s="734">
        <f>SQRT(I8^2+J8^2)*1000/(SQRT(3)*H12)</f>
        <v>360.06557241870138</v>
      </c>
      <c r="I8" s="735">
        <v>3.7109999999999999</v>
      </c>
      <c r="J8" s="736">
        <v>1.0860000000000001</v>
      </c>
      <c r="K8" s="734">
        <f>SQRT(L8^2+M8^2)*1000/(SQRT(3)*K12)</f>
        <v>357.9211788080359</v>
      </c>
      <c r="L8" s="735">
        <v>3.6869999999999998</v>
      </c>
      <c r="M8" s="736">
        <v>1.0860000000000001</v>
      </c>
      <c r="N8" s="734">
        <f>SQRT(O8^2+P8^2)*1000/(SQRT(3)*N12)</f>
        <v>361.34331408614094</v>
      </c>
      <c r="O8" s="735">
        <v>3.72</v>
      </c>
      <c r="P8" s="736">
        <v>1.1040000000000001</v>
      </c>
      <c r="Q8" s="734">
        <f>SQRT(R8^2+S8^2)*1000/(SQRT(3)*Q12)</f>
        <v>375.86871282669688</v>
      </c>
      <c r="R8" s="735">
        <v>3.879</v>
      </c>
      <c r="S8" s="736">
        <v>1.1160000000000001</v>
      </c>
      <c r="T8" s="734">
        <f>SQRT(U8^2+V8^2)*1000/(SQRT(3)*T12)</f>
        <v>409.35150231233956</v>
      </c>
      <c r="U8" s="735">
        <v>4.2389999999999999</v>
      </c>
      <c r="V8" s="736">
        <v>1.1639999999999999</v>
      </c>
      <c r="W8" s="734">
        <f>SQRT(X8^2+Y8^2)*1000/(SQRT(3)*W12)</f>
        <v>466.17194801882607</v>
      </c>
      <c r="X8" s="735">
        <v>4.8330000000000002</v>
      </c>
      <c r="Y8" s="736">
        <v>1.3049999999999999</v>
      </c>
      <c r="Z8" s="734">
        <f>SQRT(AA8^2+AB8^2)*1000/(SQRT(3)*Z12)</f>
        <v>558.75843767133063</v>
      </c>
      <c r="AA8" s="735">
        <v>5.6970000000000001</v>
      </c>
      <c r="AB8" s="736">
        <v>1.548</v>
      </c>
      <c r="AC8" s="734">
        <f>SQRT(AD8^2+AE8^2)*1000/(SQRT(3)*AC12)</f>
        <v>600.72973629657179</v>
      </c>
      <c r="AD8" s="735">
        <v>6.1139999999999999</v>
      </c>
      <c r="AE8" s="736">
        <v>1.704</v>
      </c>
      <c r="AF8" s="734">
        <f>SQRT(AG8^2+AH8^2)*1000/(SQRT(3)*AF12)</f>
        <v>614.19443376869981</v>
      </c>
      <c r="AG8" s="735">
        <v>6.2640000000000002</v>
      </c>
      <c r="AH8" s="736">
        <v>1.6950000000000001</v>
      </c>
      <c r="AI8" s="734">
        <f>SQRT(AJ8^2+AK8^2)*1000/(SQRT(3)*AI12)</f>
        <v>608.06783575375744</v>
      </c>
      <c r="AJ8" s="735">
        <v>6.2009999999999996</v>
      </c>
      <c r="AK8" s="736">
        <v>1.68</v>
      </c>
      <c r="AL8" s="734">
        <f>SQRT(AM8^2+AN8^2)*1000/(SQRT(3)*AL12)</f>
        <v>598.7038539685426</v>
      </c>
      <c r="AM8" s="735">
        <v>6.1050000000000004</v>
      </c>
      <c r="AN8" s="736">
        <v>1.6559999999999999</v>
      </c>
      <c r="AO8" s="734">
        <f>SQRT(AP8^2+AQ8^2)*1000/(SQRT(3)*AO12)</f>
        <v>594.29591764691827</v>
      </c>
      <c r="AP8" s="735">
        <v>6.06</v>
      </c>
      <c r="AQ8" s="736">
        <v>1.6439999999999999</v>
      </c>
      <c r="AR8" s="720"/>
      <c r="AS8" s="720"/>
    </row>
    <row r="9" spans="1:45" s="710" customFormat="1" ht="16.5" customHeight="1" thickBot="1">
      <c r="A9" s="1524"/>
      <c r="B9" s="1525"/>
      <c r="C9" s="1529"/>
      <c r="D9" s="1539" t="s">
        <v>21</v>
      </c>
      <c r="E9" s="1540"/>
      <c r="F9" s="1639"/>
      <c r="G9" s="1640"/>
      <c r="H9" s="1665">
        <v>7</v>
      </c>
      <c r="I9" s="1666"/>
      <c r="J9" s="1667"/>
      <c r="K9" s="1665">
        <v>7</v>
      </c>
      <c r="L9" s="1666"/>
      <c r="M9" s="1667"/>
      <c r="N9" s="1665">
        <v>7</v>
      </c>
      <c r="O9" s="1666"/>
      <c r="P9" s="1667"/>
      <c r="Q9" s="1665">
        <v>7</v>
      </c>
      <c r="R9" s="1666"/>
      <c r="S9" s="1667"/>
      <c r="T9" s="1665">
        <v>7</v>
      </c>
      <c r="U9" s="1666"/>
      <c r="V9" s="1667"/>
      <c r="W9" s="1665">
        <v>7</v>
      </c>
      <c r="X9" s="1666"/>
      <c r="Y9" s="1667"/>
      <c r="Z9" s="1665">
        <v>7</v>
      </c>
      <c r="AA9" s="1666"/>
      <c r="AB9" s="1667"/>
      <c r="AC9" s="1665">
        <v>7</v>
      </c>
      <c r="AD9" s="1666"/>
      <c r="AE9" s="1667"/>
      <c r="AF9" s="1665">
        <v>7</v>
      </c>
      <c r="AG9" s="1666"/>
      <c r="AH9" s="1667"/>
      <c r="AI9" s="1665">
        <v>7</v>
      </c>
      <c r="AJ9" s="1666"/>
      <c r="AK9" s="1667"/>
      <c r="AL9" s="1665">
        <v>7</v>
      </c>
      <c r="AM9" s="1666"/>
      <c r="AN9" s="1667"/>
      <c r="AO9" s="1665">
        <v>7</v>
      </c>
      <c r="AP9" s="1666"/>
      <c r="AQ9" s="1667"/>
    </row>
    <row r="10" spans="1:45" s="710" customFormat="1" ht="16.5" customHeight="1">
      <c r="A10" s="1524"/>
      <c r="B10" s="1525"/>
      <c r="C10" s="1529"/>
      <c r="D10" s="1554" t="s">
        <v>22</v>
      </c>
      <c r="E10" s="1571"/>
      <c r="F10" s="1535" t="s">
        <v>216</v>
      </c>
      <c r="G10" s="1629"/>
      <c r="H10" s="1545">
        <v>119</v>
      </c>
      <c r="I10" s="1546"/>
      <c r="J10" s="1547"/>
      <c r="K10" s="1555">
        <v>119</v>
      </c>
      <c r="L10" s="1556"/>
      <c r="M10" s="1557"/>
      <c r="N10" s="1555">
        <v>119</v>
      </c>
      <c r="O10" s="1556"/>
      <c r="P10" s="1557"/>
      <c r="Q10" s="1555">
        <v>119</v>
      </c>
      <c r="R10" s="1556"/>
      <c r="S10" s="1557"/>
      <c r="T10" s="1555">
        <v>119</v>
      </c>
      <c r="U10" s="1556"/>
      <c r="V10" s="1557"/>
      <c r="W10" s="1555">
        <v>119</v>
      </c>
      <c r="X10" s="1556"/>
      <c r="Y10" s="1557"/>
      <c r="Z10" s="1555">
        <v>119</v>
      </c>
      <c r="AA10" s="1556"/>
      <c r="AB10" s="1557"/>
      <c r="AC10" s="1555">
        <v>119</v>
      </c>
      <c r="AD10" s="1556"/>
      <c r="AE10" s="1557"/>
      <c r="AF10" s="1555">
        <v>119</v>
      </c>
      <c r="AG10" s="1556"/>
      <c r="AH10" s="1557"/>
      <c r="AI10" s="1555">
        <v>119</v>
      </c>
      <c r="AJ10" s="1556"/>
      <c r="AK10" s="1557"/>
      <c r="AL10" s="1555">
        <v>119</v>
      </c>
      <c r="AM10" s="1556"/>
      <c r="AN10" s="1557"/>
      <c r="AO10" s="1555">
        <v>119</v>
      </c>
      <c r="AP10" s="1556"/>
      <c r="AQ10" s="1557"/>
    </row>
    <row r="11" spans="1:45" s="710" customFormat="1" ht="16.5" customHeight="1">
      <c r="A11" s="1524"/>
      <c r="B11" s="1525"/>
      <c r="C11" s="1529"/>
      <c r="D11" s="1524"/>
      <c r="E11" s="1641"/>
      <c r="F11" s="1637" t="s">
        <v>112</v>
      </c>
      <c r="G11" s="1638"/>
      <c r="H11" s="1662">
        <v>10.4</v>
      </c>
      <c r="I11" s="1663"/>
      <c r="J11" s="1664"/>
      <c r="K11" s="1662">
        <v>10.4</v>
      </c>
      <c r="L11" s="1663"/>
      <c r="M11" s="1664"/>
      <c r="N11" s="1662">
        <v>10.4</v>
      </c>
      <c r="O11" s="1663"/>
      <c r="P11" s="1664"/>
      <c r="Q11" s="1662">
        <v>10.4</v>
      </c>
      <c r="R11" s="1663"/>
      <c r="S11" s="1664"/>
      <c r="T11" s="1662">
        <v>10.3</v>
      </c>
      <c r="U11" s="1663"/>
      <c r="V11" s="1664"/>
      <c r="W11" s="1662">
        <v>10.3</v>
      </c>
      <c r="X11" s="1663"/>
      <c r="Y11" s="1664"/>
      <c r="Z11" s="1662">
        <v>10.3</v>
      </c>
      <c r="AA11" s="1663"/>
      <c r="AB11" s="1664"/>
      <c r="AC11" s="1662">
        <v>10.3</v>
      </c>
      <c r="AD11" s="1663"/>
      <c r="AE11" s="1664"/>
      <c r="AF11" s="1662">
        <v>10.3</v>
      </c>
      <c r="AG11" s="1663"/>
      <c r="AH11" s="1664"/>
      <c r="AI11" s="1662">
        <v>10.3</v>
      </c>
      <c r="AJ11" s="1663"/>
      <c r="AK11" s="1664"/>
      <c r="AL11" s="1662">
        <v>10.3</v>
      </c>
      <c r="AM11" s="1663"/>
      <c r="AN11" s="1664"/>
      <c r="AO11" s="1662">
        <v>10.3</v>
      </c>
      <c r="AP11" s="1663"/>
      <c r="AQ11" s="1664"/>
    </row>
    <row r="12" spans="1:45" s="710" customFormat="1" ht="16.5" customHeight="1" thickBot="1">
      <c r="A12" s="1524"/>
      <c r="B12" s="1525"/>
      <c r="C12" s="1529"/>
      <c r="D12" s="1526"/>
      <c r="E12" s="1572"/>
      <c r="F12" s="1537" t="s">
        <v>338</v>
      </c>
      <c r="G12" s="1630"/>
      <c r="H12" s="1548">
        <v>6.2</v>
      </c>
      <c r="I12" s="1549"/>
      <c r="J12" s="1550"/>
      <c r="K12" s="1558">
        <v>6.2</v>
      </c>
      <c r="L12" s="1559"/>
      <c r="M12" s="1560"/>
      <c r="N12" s="1558">
        <v>6.2</v>
      </c>
      <c r="O12" s="1559"/>
      <c r="P12" s="1560"/>
      <c r="Q12" s="1558">
        <v>6.2</v>
      </c>
      <c r="R12" s="1559"/>
      <c r="S12" s="1560"/>
      <c r="T12" s="1558">
        <v>6.2</v>
      </c>
      <c r="U12" s="1559"/>
      <c r="V12" s="1560"/>
      <c r="W12" s="1558">
        <v>6.2</v>
      </c>
      <c r="X12" s="1559"/>
      <c r="Y12" s="1560"/>
      <c r="Z12" s="1558">
        <v>6.1</v>
      </c>
      <c r="AA12" s="1559"/>
      <c r="AB12" s="1560"/>
      <c r="AC12" s="1558">
        <v>6.1</v>
      </c>
      <c r="AD12" s="1559"/>
      <c r="AE12" s="1560"/>
      <c r="AF12" s="1558">
        <v>6.1</v>
      </c>
      <c r="AG12" s="1559"/>
      <c r="AH12" s="1560"/>
      <c r="AI12" s="1558">
        <v>6.1</v>
      </c>
      <c r="AJ12" s="1559"/>
      <c r="AK12" s="1560"/>
      <c r="AL12" s="1558">
        <v>6.1</v>
      </c>
      <c r="AM12" s="1559"/>
      <c r="AN12" s="1560"/>
      <c r="AO12" s="1558">
        <v>6.1</v>
      </c>
      <c r="AP12" s="1559"/>
      <c r="AQ12" s="1560"/>
    </row>
    <row r="13" spans="1:45" s="710" customFormat="1" ht="16.5" customHeight="1" thickBot="1">
      <c r="A13" s="1526"/>
      <c r="B13" s="1527"/>
      <c r="C13" s="1530"/>
      <c r="D13" s="1539" t="s">
        <v>23</v>
      </c>
      <c r="E13" s="1540"/>
      <c r="F13" s="1589"/>
      <c r="G13" s="1650"/>
      <c r="H13" s="1551" t="s">
        <v>185</v>
      </c>
      <c r="I13" s="1552"/>
      <c r="J13" s="1553"/>
      <c r="K13" s="1551" t="s">
        <v>185</v>
      </c>
      <c r="L13" s="1552"/>
      <c r="M13" s="1553"/>
      <c r="N13" s="1551" t="s">
        <v>185</v>
      </c>
      <c r="O13" s="1552"/>
      <c r="P13" s="1553"/>
      <c r="Q13" s="1551" t="s">
        <v>185</v>
      </c>
      <c r="R13" s="1552"/>
      <c r="S13" s="1553"/>
      <c r="T13" s="1551" t="s">
        <v>185</v>
      </c>
      <c r="U13" s="1552"/>
      <c r="V13" s="1553"/>
      <c r="W13" s="1551" t="s">
        <v>185</v>
      </c>
      <c r="X13" s="1552"/>
      <c r="Y13" s="1553"/>
      <c r="Z13" s="1551" t="s">
        <v>185</v>
      </c>
      <c r="AA13" s="1552"/>
      <c r="AB13" s="1553"/>
      <c r="AC13" s="1551" t="s">
        <v>185</v>
      </c>
      <c r="AD13" s="1552"/>
      <c r="AE13" s="1553"/>
      <c r="AF13" s="1551" t="s">
        <v>185</v>
      </c>
      <c r="AG13" s="1552"/>
      <c r="AH13" s="1553"/>
      <c r="AI13" s="1551" t="s">
        <v>185</v>
      </c>
      <c r="AJ13" s="1552"/>
      <c r="AK13" s="1553"/>
      <c r="AL13" s="1551" t="s">
        <v>185</v>
      </c>
      <c r="AM13" s="1552"/>
      <c r="AN13" s="1553"/>
      <c r="AO13" s="1551" t="s">
        <v>185</v>
      </c>
      <c r="AP13" s="1552"/>
      <c r="AQ13" s="1553"/>
    </row>
    <row r="14" spans="1:45" s="710" customFormat="1" ht="16.5" customHeight="1">
      <c r="A14" s="1522" t="s">
        <v>24</v>
      </c>
      <c r="B14" s="1523"/>
      <c r="C14" s="1528">
        <v>40</v>
      </c>
      <c r="D14" s="1531" t="s">
        <v>18</v>
      </c>
      <c r="E14" s="1532"/>
      <c r="F14" s="1535" t="s">
        <v>216</v>
      </c>
      <c r="G14" s="1629"/>
      <c r="H14" s="730">
        <f>SQRT(I14^2+J14^2)*1000/(SQRT(3)*H18)</f>
        <v>46.198961698842702</v>
      </c>
      <c r="I14" s="731">
        <v>8.9760000000000009</v>
      </c>
      <c r="J14" s="732">
        <v>2.9304000000000001</v>
      </c>
      <c r="K14" s="730">
        <f>SQRT(L14^2+M14^2)*1000/(SQRT(3)*K18)</f>
        <v>45.759026311100193</v>
      </c>
      <c r="L14" s="731">
        <v>8.8770000000000007</v>
      </c>
      <c r="M14" s="732">
        <v>2.9436</v>
      </c>
      <c r="N14" s="730">
        <f>SQRT(O14^2+P14^2)*1000/(SQRT(3)*N18)</f>
        <v>45.687561081495794</v>
      </c>
      <c r="O14" s="731">
        <v>8.8637999999999995</v>
      </c>
      <c r="P14" s="732">
        <v>2.9369999999999998</v>
      </c>
      <c r="Q14" s="730">
        <f>SQRT(R14^2+S14^2)*1000/(SQRT(3)*Q18)</f>
        <v>49.276345254758773</v>
      </c>
      <c r="R14" s="731">
        <v>9.6294000000000004</v>
      </c>
      <c r="S14" s="732">
        <v>2.9502000000000002</v>
      </c>
      <c r="T14" s="730">
        <f>SQRT(U14^2+V14^2)*1000/(SQRT(3)*T18)</f>
        <v>57.349558637340273</v>
      </c>
      <c r="U14" s="731">
        <v>11.279400000000001</v>
      </c>
      <c r="V14" s="732">
        <v>3.1878000000000002</v>
      </c>
      <c r="W14" s="730">
        <f>SQRT(X14^2+Y14^2)*1000/(SQRT(3)*W18)</f>
        <v>65.258285588709668</v>
      </c>
      <c r="X14" s="731">
        <v>12.830399999999999</v>
      </c>
      <c r="Y14" s="732">
        <v>3.6432000000000002</v>
      </c>
      <c r="Z14" s="730">
        <f>SQRT(AA14^2+AB14^2)*1000/(SQRT(3)*Z18)</f>
        <v>73.850173934630902</v>
      </c>
      <c r="AA14" s="731">
        <v>14.513400000000001</v>
      </c>
      <c r="AB14" s="732">
        <v>4.1448</v>
      </c>
      <c r="AC14" s="730">
        <f>SQRT(AD14^2+AE14^2)*1000/(SQRT(3)*AC18)</f>
        <v>78.394398822452217</v>
      </c>
      <c r="AD14" s="731">
        <v>15.4374</v>
      </c>
      <c r="AE14" s="732">
        <v>4.29</v>
      </c>
      <c r="AF14" s="730">
        <f>SQRT(AG14^2+AH14^2)*1000/(SQRT(3)*AF18)</f>
        <v>80.387562495477994</v>
      </c>
      <c r="AG14" s="731">
        <v>15.8598</v>
      </c>
      <c r="AH14" s="732">
        <v>4.29</v>
      </c>
      <c r="AI14" s="730">
        <f>SQRT(AJ14^2+AK14^2)*1000/(SQRT(3)*AI18)</f>
        <v>80.611805053898195</v>
      </c>
      <c r="AJ14" s="731">
        <v>15.912599999999999</v>
      </c>
      <c r="AK14" s="732">
        <v>4.2702</v>
      </c>
      <c r="AL14" s="730">
        <f>SQRT(AM14^2+AN14^2)*1000/(SQRT(3)*AL18)</f>
        <v>80.098091973741532</v>
      </c>
      <c r="AM14" s="731">
        <v>15.8268</v>
      </c>
      <c r="AN14" s="732">
        <v>4.1844000000000001</v>
      </c>
      <c r="AO14" s="730">
        <f>SQRT(AP14^2+AQ14^2)*1000/(SQRT(3)*AO18)</f>
        <v>80.139514497968634</v>
      </c>
      <c r="AP14" s="731">
        <v>15.8268</v>
      </c>
      <c r="AQ14" s="732">
        <v>4.2173999999999996</v>
      </c>
      <c r="AR14" s="720"/>
      <c r="AS14" s="720"/>
    </row>
    <row r="15" spans="1:45" s="710" customFormat="1" ht="16.5" customHeight="1">
      <c r="A15" s="1634"/>
      <c r="B15" s="1525"/>
      <c r="C15" s="1529"/>
      <c r="D15" s="1635"/>
      <c r="E15" s="1636"/>
      <c r="F15" s="1637" t="s">
        <v>112</v>
      </c>
      <c r="G15" s="1638"/>
      <c r="H15" s="948">
        <f>SQRT(I15^2+J15^2)*1000/(SQRT(3)*H19)</f>
        <v>215.02507368426865</v>
      </c>
      <c r="I15" s="947">
        <v>3.8069999999999999</v>
      </c>
      <c r="J15" s="946">
        <v>0.89400000000000002</v>
      </c>
      <c r="K15" s="948">
        <f>SQRT(L15^2+M15^2)*1000/(SQRT(3)*K19)</f>
        <v>210.66128469832395</v>
      </c>
      <c r="L15" s="947">
        <v>3.7290000000000001</v>
      </c>
      <c r="M15" s="946">
        <v>0.879</v>
      </c>
      <c r="N15" s="948">
        <f>SQRT(O15^2+P15^2)*1000/(SQRT(3)*N19)</f>
        <v>210.46291705614627</v>
      </c>
      <c r="O15" s="947">
        <v>3.726</v>
      </c>
      <c r="P15" s="946">
        <v>0.876</v>
      </c>
      <c r="Q15" s="948">
        <f>SQRT(R15^2+S15^2)*1000/(SQRT(3)*Q19)</f>
        <v>228.85868853886214</v>
      </c>
      <c r="R15" s="947">
        <v>4.0650000000000004</v>
      </c>
      <c r="S15" s="946">
        <v>0.89400000000000002</v>
      </c>
      <c r="T15" s="948">
        <f>SQRT(U15^2+V15^2)*1000/(SQRT(3)*T19)</f>
        <v>275.5372735505058</v>
      </c>
      <c r="U15" s="947">
        <v>4.92</v>
      </c>
      <c r="V15" s="946">
        <v>0.95099999999999996</v>
      </c>
      <c r="W15" s="948">
        <f>SQRT(X15^2+Y15^2)*1000/(SQRT(3)*W19)</f>
        <v>314.45302905679443</v>
      </c>
      <c r="X15" s="947">
        <v>5.6130000000000004</v>
      </c>
      <c r="Y15" s="946">
        <v>1.095</v>
      </c>
      <c r="Z15" s="948">
        <f>SQRT(AA15^2+AB15^2)*1000/(SQRT(3)*Z19)</f>
        <v>343.67461518747695</v>
      </c>
      <c r="AA15" s="947">
        <v>6.0780000000000003</v>
      </c>
      <c r="AB15" s="946">
        <v>1.1759999999999999</v>
      </c>
      <c r="AC15" s="948">
        <f>SQRT(AD15^2+AE15^2)*1000/(SQRT(3)*AC19)</f>
        <v>376.54360558676876</v>
      </c>
      <c r="AD15" s="947">
        <v>6.6719999999999997</v>
      </c>
      <c r="AE15" s="946">
        <v>1.2210000000000001</v>
      </c>
      <c r="AF15" s="948">
        <f>SQRT(AG15^2+AH15^2)*1000/(SQRT(3)*AF19)</f>
        <v>385.39343178538167</v>
      </c>
      <c r="AG15" s="947">
        <v>6.8339999999999996</v>
      </c>
      <c r="AH15" s="946">
        <v>1.2210000000000001</v>
      </c>
      <c r="AI15" s="948">
        <f>SQRT(AJ15^2+AK15^2)*1000/(SQRT(3)*AI19)</f>
        <v>384.42782686487124</v>
      </c>
      <c r="AJ15" s="947">
        <v>6.819</v>
      </c>
      <c r="AK15" s="946">
        <v>1.206</v>
      </c>
      <c r="AL15" s="948">
        <f>SQRT(AM15^2+AN15^2)*1000/(SQRT(3)*AL19)</f>
        <v>384.86203629644814</v>
      </c>
      <c r="AM15" s="947">
        <v>6.8280000000000003</v>
      </c>
      <c r="AN15" s="946">
        <v>1.2</v>
      </c>
      <c r="AO15" s="948">
        <f>SQRT(AP15^2+AQ15^2)*1000/(SQRT(3)*AO19)</f>
        <v>385.17785794165366</v>
      </c>
      <c r="AP15" s="947">
        <v>6.84</v>
      </c>
      <c r="AQ15" s="946">
        <v>1.1639999999999999</v>
      </c>
      <c r="AR15" s="720"/>
      <c r="AS15" s="720"/>
    </row>
    <row r="16" spans="1:45" s="710" customFormat="1" ht="16.5" customHeight="1" thickBot="1">
      <c r="A16" s="1524"/>
      <c r="B16" s="1525"/>
      <c r="C16" s="1529"/>
      <c r="D16" s="1533"/>
      <c r="E16" s="1534"/>
      <c r="F16" s="1537" t="s">
        <v>338</v>
      </c>
      <c r="G16" s="1630"/>
      <c r="H16" s="734">
        <f>SQRT(I16^2+J16^2)*1000/(SQRT(3)*H20)</f>
        <v>498.68496759074526</v>
      </c>
      <c r="I16" s="735">
        <v>5.13</v>
      </c>
      <c r="J16" s="736">
        <v>1.8149999999999999</v>
      </c>
      <c r="K16" s="734">
        <f>SQRT(L16^2+M16^2)*1000/(SQRT(3)*K20)</f>
        <v>498.056768067343</v>
      </c>
      <c r="L16" s="735">
        <v>5.1120000000000001</v>
      </c>
      <c r="M16" s="736">
        <v>1.845</v>
      </c>
      <c r="N16" s="734">
        <f>SQRT(O16^2+P16^2)*1000/(SQRT(3)*N20)</f>
        <v>497.1160973154345</v>
      </c>
      <c r="O16" s="735">
        <v>5.0999999999999996</v>
      </c>
      <c r="P16" s="736">
        <v>1.8480000000000001</v>
      </c>
      <c r="Q16" s="734">
        <f>SQRT(R16^2+S16^2)*1000/(SQRT(3)*Q20)</f>
        <v>532.34609591432422</v>
      </c>
      <c r="R16" s="735">
        <v>5.5229999999999997</v>
      </c>
      <c r="S16" s="736">
        <v>1.8</v>
      </c>
      <c r="T16" s="734">
        <f>SQRT(U16^2+V16^2)*1000/(SQRT(3)*T20)</f>
        <v>604.35156682723232</v>
      </c>
      <c r="U16" s="735">
        <v>6.3179999999999996</v>
      </c>
      <c r="V16" s="736">
        <v>1.89</v>
      </c>
      <c r="W16" s="734">
        <f>SQRT(X16^2+Y16^2)*1000/(SQRT(3)*W20)</f>
        <v>695.87133485452352</v>
      </c>
      <c r="X16" s="735">
        <v>7.1760000000000002</v>
      </c>
      <c r="Y16" s="736">
        <v>2.085</v>
      </c>
      <c r="Z16" s="734">
        <f>SQRT(AA16^2+AB16^2)*1000/(SQRT(3)*Z20)</f>
        <v>812.4448112209941</v>
      </c>
      <c r="AA16" s="735">
        <v>8.3940000000000001</v>
      </c>
      <c r="AB16" s="736">
        <v>2.379</v>
      </c>
      <c r="AC16" s="734">
        <f>SQRT(AD16^2+AE16^2)*1000/(SQRT(3)*AC20)</f>
        <v>841.56540809863418</v>
      </c>
      <c r="AD16" s="735">
        <v>8.7119999999999997</v>
      </c>
      <c r="AE16" s="736">
        <v>2.403</v>
      </c>
      <c r="AF16" s="734">
        <f>SQRT(AG16^2+AH16^2)*1000/(SQRT(3)*AF20)</f>
        <v>864.57081856385548</v>
      </c>
      <c r="AG16" s="735">
        <v>8.9760000000000009</v>
      </c>
      <c r="AH16" s="736">
        <v>2.3730000000000002</v>
      </c>
      <c r="AI16" s="734">
        <f>SQRT(AJ16^2+AK16^2)*1000/(SQRT(3)*AI20)</f>
        <v>870.50139845001615</v>
      </c>
      <c r="AJ16" s="735">
        <v>9.0449999999999999</v>
      </c>
      <c r="AK16" s="736">
        <v>2.3610000000000002</v>
      </c>
      <c r="AL16" s="734">
        <f>SQRT(AM16^2+AN16^2)*1000/(SQRT(3)*AL20)</f>
        <v>860.44621558023448</v>
      </c>
      <c r="AM16" s="735">
        <v>8.9489999999999998</v>
      </c>
      <c r="AN16" s="736">
        <v>2.3010000000000002</v>
      </c>
      <c r="AO16" s="734">
        <f>SQRT(AP16^2+AQ16^2)*1000/(SQRT(3)*AO20)</f>
        <v>860.91700862139464</v>
      </c>
      <c r="AP16" s="735">
        <v>8.9369999999999994</v>
      </c>
      <c r="AQ16" s="736">
        <v>2.367</v>
      </c>
      <c r="AR16" s="720"/>
      <c r="AS16" s="720"/>
    </row>
    <row r="17" spans="1:43" s="710" customFormat="1" ht="16.5" customHeight="1" thickBot="1">
      <c r="A17" s="1524"/>
      <c r="B17" s="1525"/>
      <c r="C17" s="1529"/>
      <c r="D17" s="1539" t="s">
        <v>21</v>
      </c>
      <c r="E17" s="1540"/>
      <c r="F17" s="1540"/>
      <c r="G17" s="1541"/>
      <c r="H17" s="1665">
        <v>8</v>
      </c>
      <c r="I17" s="1666"/>
      <c r="J17" s="1667"/>
      <c r="K17" s="1665">
        <v>8</v>
      </c>
      <c r="L17" s="1666"/>
      <c r="M17" s="1667"/>
      <c r="N17" s="1665">
        <v>8</v>
      </c>
      <c r="O17" s="1666"/>
      <c r="P17" s="1667"/>
      <c r="Q17" s="1665">
        <v>8</v>
      </c>
      <c r="R17" s="1666"/>
      <c r="S17" s="1667"/>
      <c r="T17" s="1665">
        <v>8</v>
      </c>
      <c r="U17" s="1666"/>
      <c r="V17" s="1667"/>
      <c r="W17" s="1665">
        <v>8</v>
      </c>
      <c r="X17" s="1666"/>
      <c r="Y17" s="1667"/>
      <c r="Z17" s="1665">
        <v>8</v>
      </c>
      <c r="AA17" s="1666"/>
      <c r="AB17" s="1667"/>
      <c r="AC17" s="1665">
        <v>8</v>
      </c>
      <c r="AD17" s="1666"/>
      <c r="AE17" s="1667"/>
      <c r="AF17" s="1665">
        <v>8</v>
      </c>
      <c r="AG17" s="1666"/>
      <c r="AH17" s="1667"/>
      <c r="AI17" s="1665">
        <v>8</v>
      </c>
      <c r="AJ17" s="1666"/>
      <c r="AK17" s="1667"/>
      <c r="AL17" s="1665">
        <v>8</v>
      </c>
      <c r="AM17" s="1666"/>
      <c r="AN17" s="1667"/>
      <c r="AO17" s="1665">
        <v>8</v>
      </c>
      <c r="AP17" s="1666"/>
      <c r="AQ17" s="1667"/>
    </row>
    <row r="18" spans="1:43" s="710" customFormat="1" ht="16.5" customHeight="1">
      <c r="A18" s="1524"/>
      <c r="B18" s="1525"/>
      <c r="C18" s="1529"/>
      <c r="D18" s="1554" t="s">
        <v>22</v>
      </c>
      <c r="E18" s="1571"/>
      <c r="F18" s="1535" t="s">
        <v>216</v>
      </c>
      <c r="G18" s="1629"/>
      <c r="H18" s="1545">
        <v>118</v>
      </c>
      <c r="I18" s="1546"/>
      <c r="J18" s="1547"/>
      <c r="K18" s="1555">
        <v>118</v>
      </c>
      <c r="L18" s="1556"/>
      <c r="M18" s="1557"/>
      <c r="N18" s="1555">
        <v>118</v>
      </c>
      <c r="O18" s="1556"/>
      <c r="P18" s="1557"/>
      <c r="Q18" s="1555">
        <v>118</v>
      </c>
      <c r="R18" s="1556"/>
      <c r="S18" s="1557"/>
      <c r="T18" s="1555">
        <v>118</v>
      </c>
      <c r="U18" s="1556"/>
      <c r="V18" s="1557"/>
      <c r="W18" s="1555">
        <v>118</v>
      </c>
      <c r="X18" s="1556"/>
      <c r="Y18" s="1557"/>
      <c r="Z18" s="1555">
        <v>118</v>
      </c>
      <c r="AA18" s="1556"/>
      <c r="AB18" s="1557"/>
      <c r="AC18" s="1555">
        <v>118</v>
      </c>
      <c r="AD18" s="1556"/>
      <c r="AE18" s="1557"/>
      <c r="AF18" s="1555">
        <v>118</v>
      </c>
      <c r="AG18" s="1556"/>
      <c r="AH18" s="1557"/>
      <c r="AI18" s="1555">
        <v>118</v>
      </c>
      <c r="AJ18" s="1556"/>
      <c r="AK18" s="1557"/>
      <c r="AL18" s="1555">
        <v>118</v>
      </c>
      <c r="AM18" s="1556"/>
      <c r="AN18" s="1557"/>
      <c r="AO18" s="1555">
        <v>118</v>
      </c>
      <c r="AP18" s="1556"/>
      <c r="AQ18" s="1557"/>
    </row>
    <row r="19" spans="1:43" s="710" customFormat="1" ht="16.5" customHeight="1">
      <c r="A19" s="1524"/>
      <c r="B19" s="1525"/>
      <c r="C19" s="1529"/>
      <c r="D19" s="1524"/>
      <c r="E19" s="1641"/>
      <c r="F19" s="1637" t="s">
        <v>112</v>
      </c>
      <c r="G19" s="1638"/>
      <c r="H19" s="1662">
        <v>10.5</v>
      </c>
      <c r="I19" s="1663"/>
      <c r="J19" s="1664"/>
      <c r="K19" s="1662">
        <v>10.5</v>
      </c>
      <c r="L19" s="1663"/>
      <c r="M19" s="1664"/>
      <c r="N19" s="1662">
        <v>10.5</v>
      </c>
      <c r="O19" s="1663"/>
      <c r="P19" s="1664"/>
      <c r="Q19" s="1662">
        <v>10.5</v>
      </c>
      <c r="R19" s="1663"/>
      <c r="S19" s="1664"/>
      <c r="T19" s="1662">
        <v>10.5</v>
      </c>
      <c r="U19" s="1663"/>
      <c r="V19" s="1664"/>
      <c r="W19" s="1662">
        <v>10.5</v>
      </c>
      <c r="X19" s="1663"/>
      <c r="Y19" s="1664"/>
      <c r="Z19" s="1662">
        <v>10.4</v>
      </c>
      <c r="AA19" s="1663"/>
      <c r="AB19" s="1664"/>
      <c r="AC19" s="1662">
        <v>10.4</v>
      </c>
      <c r="AD19" s="1663"/>
      <c r="AE19" s="1664"/>
      <c r="AF19" s="1662">
        <v>10.4</v>
      </c>
      <c r="AG19" s="1663"/>
      <c r="AH19" s="1664"/>
      <c r="AI19" s="1662">
        <v>10.4</v>
      </c>
      <c r="AJ19" s="1663"/>
      <c r="AK19" s="1664"/>
      <c r="AL19" s="1662">
        <v>10.4</v>
      </c>
      <c r="AM19" s="1663"/>
      <c r="AN19" s="1664"/>
      <c r="AO19" s="1662">
        <v>10.4</v>
      </c>
      <c r="AP19" s="1663"/>
      <c r="AQ19" s="1664"/>
    </row>
    <row r="20" spans="1:43" s="710" customFormat="1" ht="16.5" customHeight="1" thickBot="1">
      <c r="A20" s="1524"/>
      <c r="B20" s="1525"/>
      <c r="C20" s="1529"/>
      <c r="D20" s="1526"/>
      <c r="E20" s="1572"/>
      <c r="F20" s="1537" t="s">
        <v>338</v>
      </c>
      <c r="G20" s="1630"/>
      <c r="H20" s="1548">
        <v>6.3</v>
      </c>
      <c r="I20" s="1549"/>
      <c r="J20" s="1550"/>
      <c r="K20" s="1558">
        <v>6.3</v>
      </c>
      <c r="L20" s="1559"/>
      <c r="M20" s="1560"/>
      <c r="N20" s="1558">
        <v>6.3</v>
      </c>
      <c r="O20" s="1559"/>
      <c r="P20" s="1560"/>
      <c r="Q20" s="1558">
        <v>6.3</v>
      </c>
      <c r="R20" s="1559"/>
      <c r="S20" s="1560"/>
      <c r="T20" s="1558">
        <v>6.3</v>
      </c>
      <c r="U20" s="1559"/>
      <c r="V20" s="1560"/>
      <c r="W20" s="1558">
        <v>6.2</v>
      </c>
      <c r="X20" s="1559"/>
      <c r="Y20" s="1560"/>
      <c r="Z20" s="1558">
        <v>6.2</v>
      </c>
      <c r="AA20" s="1559"/>
      <c r="AB20" s="1560"/>
      <c r="AC20" s="1558">
        <v>6.2</v>
      </c>
      <c r="AD20" s="1559"/>
      <c r="AE20" s="1560"/>
      <c r="AF20" s="1558">
        <v>6.2</v>
      </c>
      <c r="AG20" s="1559"/>
      <c r="AH20" s="1560"/>
      <c r="AI20" s="1558">
        <v>6.2</v>
      </c>
      <c r="AJ20" s="1559"/>
      <c r="AK20" s="1560"/>
      <c r="AL20" s="1558">
        <v>6.2</v>
      </c>
      <c r="AM20" s="1559"/>
      <c r="AN20" s="1560"/>
      <c r="AO20" s="1558">
        <v>6.2</v>
      </c>
      <c r="AP20" s="1559"/>
      <c r="AQ20" s="1560"/>
    </row>
    <row r="21" spans="1:43" s="710" customFormat="1" ht="16.5" customHeight="1" thickBot="1">
      <c r="A21" s="1526"/>
      <c r="B21" s="1527"/>
      <c r="C21" s="1530"/>
      <c r="D21" s="1539" t="s">
        <v>23</v>
      </c>
      <c r="E21" s="1540"/>
      <c r="F21" s="1540"/>
      <c r="G21" s="1541"/>
      <c r="H21" s="1542" t="s">
        <v>185</v>
      </c>
      <c r="I21" s="1543"/>
      <c r="J21" s="1544"/>
      <c r="K21" s="1542" t="s">
        <v>185</v>
      </c>
      <c r="L21" s="1543"/>
      <c r="M21" s="1544"/>
      <c r="N21" s="1542" t="s">
        <v>185</v>
      </c>
      <c r="O21" s="1543"/>
      <c r="P21" s="1544"/>
      <c r="Q21" s="1542" t="s">
        <v>185</v>
      </c>
      <c r="R21" s="1543"/>
      <c r="S21" s="1544"/>
      <c r="T21" s="1542" t="s">
        <v>185</v>
      </c>
      <c r="U21" s="1543"/>
      <c r="V21" s="1544"/>
      <c r="W21" s="1542" t="s">
        <v>185</v>
      </c>
      <c r="X21" s="1543"/>
      <c r="Y21" s="1544"/>
      <c r="Z21" s="1542" t="s">
        <v>185</v>
      </c>
      <c r="AA21" s="1543"/>
      <c r="AB21" s="1544"/>
      <c r="AC21" s="1542" t="s">
        <v>185</v>
      </c>
      <c r="AD21" s="1543"/>
      <c r="AE21" s="1544"/>
      <c r="AF21" s="1542" t="s">
        <v>185</v>
      </c>
      <c r="AG21" s="1543"/>
      <c r="AH21" s="1544"/>
      <c r="AI21" s="1542" t="s">
        <v>185</v>
      </c>
      <c r="AJ21" s="1543"/>
      <c r="AK21" s="1544"/>
      <c r="AL21" s="1542" t="s">
        <v>185</v>
      </c>
      <c r="AM21" s="1543"/>
      <c r="AN21" s="1544"/>
      <c r="AO21" s="1542" t="s">
        <v>185</v>
      </c>
      <c r="AP21" s="1543"/>
      <c r="AQ21" s="1544"/>
    </row>
    <row r="22" spans="1:43" s="710" customFormat="1" ht="16.5" customHeight="1">
      <c r="A22" s="1554" t="s">
        <v>187</v>
      </c>
      <c r="B22" s="1571"/>
      <c r="C22" s="1523"/>
      <c r="D22" s="1573"/>
      <c r="E22" s="1574"/>
      <c r="F22" s="1535" t="s">
        <v>216</v>
      </c>
      <c r="G22" s="1629"/>
      <c r="H22" s="730">
        <f t="shared" ref="H22:AQ22" si="0">H14+H6</f>
        <v>75.821186048329707</v>
      </c>
      <c r="I22" s="740">
        <f t="shared" si="0"/>
        <v>14.883000000000001</v>
      </c>
      <c r="J22" s="741">
        <f t="shared" si="0"/>
        <v>4.4748000000000001</v>
      </c>
      <c r="K22" s="730">
        <f t="shared" si="0"/>
        <v>75.048819162137747</v>
      </c>
      <c r="L22" s="740">
        <f t="shared" si="0"/>
        <v>14.711400000000001</v>
      </c>
      <c r="M22" s="741">
        <f t="shared" si="0"/>
        <v>4.4946000000000002</v>
      </c>
      <c r="N22" s="730">
        <f t="shared" si="0"/>
        <v>75.286931204403885</v>
      </c>
      <c r="O22" s="740">
        <f t="shared" si="0"/>
        <v>14.764199999999999</v>
      </c>
      <c r="P22" s="741">
        <f t="shared" si="0"/>
        <v>4.4879999999999995</v>
      </c>
      <c r="Q22" s="730">
        <f t="shared" si="0"/>
        <v>80.582198103212335</v>
      </c>
      <c r="R22" s="740">
        <f t="shared" si="0"/>
        <v>15.886200000000001</v>
      </c>
      <c r="S22" s="741">
        <f t="shared" si="0"/>
        <v>4.5275999999999996</v>
      </c>
      <c r="T22" s="730">
        <f t="shared" si="0"/>
        <v>92.648861137654436</v>
      </c>
      <c r="U22" s="740">
        <f t="shared" si="0"/>
        <v>18.354600000000001</v>
      </c>
      <c r="V22" s="741">
        <f t="shared" si="0"/>
        <v>4.8840000000000003</v>
      </c>
      <c r="W22" s="730">
        <f t="shared" si="0"/>
        <v>105.60402950708121</v>
      </c>
      <c r="X22" s="740">
        <f t="shared" si="0"/>
        <v>20.895600000000002</v>
      </c>
      <c r="Y22" s="741">
        <f t="shared" si="0"/>
        <v>5.6693999999999996</v>
      </c>
      <c r="Z22" s="730">
        <f t="shared" si="0"/>
        <v>120.18634276994337</v>
      </c>
      <c r="AA22" s="740">
        <f t="shared" si="0"/>
        <v>23.753399999999999</v>
      </c>
      <c r="AB22" s="741">
        <f t="shared" si="0"/>
        <v>6.5603999999999996</v>
      </c>
      <c r="AC22" s="730">
        <f t="shared" si="0"/>
        <v>128.49052840346121</v>
      </c>
      <c r="AD22" s="740">
        <f t="shared" si="0"/>
        <v>25.423200000000001</v>
      </c>
      <c r="AE22" s="741">
        <f t="shared" si="0"/>
        <v>6.9168000000000003</v>
      </c>
      <c r="AF22" s="730">
        <f t="shared" si="0"/>
        <v>132.32875982151634</v>
      </c>
      <c r="AG22" s="740">
        <f t="shared" si="0"/>
        <v>26.234999999999999</v>
      </c>
      <c r="AH22" s="741">
        <f t="shared" si="0"/>
        <v>6.93</v>
      </c>
      <c r="AI22" s="730">
        <f t="shared" si="0"/>
        <v>132.60719171893533</v>
      </c>
      <c r="AJ22" s="740">
        <f t="shared" si="0"/>
        <v>26.301000000000002</v>
      </c>
      <c r="AK22" s="741">
        <f t="shared" si="0"/>
        <v>6.9036</v>
      </c>
      <c r="AL22" s="730">
        <f t="shared" si="0"/>
        <v>131.58856032791883</v>
      </c>
      <c r="AM22" s="740">
        <f t="shared" si="0"/>
        <v>26.116199999999999</v>
      </c>
      <c r="AN22" s="741">
        <f t="shared" si="0"/>
        <v>6.7848000000000006</v>
      </c>
      <c r="AO22" s="730">
        <f t="shared" si="0"/>
        <v>131.29586679640371</v>
      </c>
      <c r="AP22" s="740">
        <f t="shared" si="0"/>
        <v>26.056800000000003</v>
      </c>
      <c r="AQ22" s="741">
        <f t="shared" si="0"/>
        <v>6.7715999999999994</v>
      </c>
    </row>
    <row r="23" spans="1:43" s="710" customFormat="1" ht="16.5" customHeight="1">
      <c r="A23" s="1524"/>
      <c r="B23" s="1641"/>
      <c r="C23" s="1525"/>
      <c r="D23" s="1652"/>
      <c r="E23" s="1653"/>
      <c r="F23" s="1637" t="s">
        <v>112</v>
      </c>
      <c r="G23" s="1638"/>
      <c r="H23" s="948">
        <f t="shared" ref="H23:AQ23" si="1">H15+H7</f>
        <v>336.82156068435472</v>
      </c>
      <c r="I23" s="975">
        <f t="shared" si="1"/>
        <v>5.976</v>
      </c>
      <c r="J23" s="974">
        <f t="shared" si="1"/>
        <v>1.224</v>
      </c>
      <c r="K23" s="948">
        <f t="shared" si="1"/>
        <v>330.2047255286854</v>
      </c>
      <c r="L23" s="975">
        <f t="shared" si="1"/>
        <v>5.8559999999999999</v>
      </c>
      <c r="M23" s="974">
        <f t="shared" si="1"/>
        <v>1.2150000000000001</v>
      </c>
      <c r="N23" s="948">
        <f t="shared" si="1"/>
        <v>331.38623252860623</v>
      </c>
      <c r="O23" s="975">
        <f t="shared" si="1"/>
        <v>5.88</v>
      </c>
      <c r="P23" s="974">
        <f t="shared" si="1"/>
        <v>1.2</v>
      </c>
      <c r="Q23" s="948">
        <f t="shared" si="1"/>
        <v>360.82671603440781</v>
      </c>
      <c r="R23" s="975">
        <f t="shared" si="1"/>
        <v>6.42</v>
      </c>
      <c r="S23" s="974">
        <f t="shared" si="1"/>
        <v>1.218</v>
      </c>
      <c r="T23" s="948">
        <f t="shared" si="1"/>
        <v>434.5359014450687</v>
      </c>
      <c r="U23" s="975">
        <f t="shared" si="1"/>
        <v>7.734</v>
      </c>
      <c r="V23" s="974">
        <f t="shared" si="1"/>
        <v>1.3079999999999998</v>
      </c>
      <c r="W23" s="948">
        <f t="shared" si="1"/>
        <v>496.72899111859692</v>
      </c>
      <c r="X23" s="975">
        <f t="shared" si="1"/>
        <v>8.8260000000000005</v>
      </c>
      <c r="Y23" s="974">
        <f t="shared" si="1"/>
        <v>1.5960000000000001</v>
      </c>
      <c r="Z23" s="948">
        <f t="shared" si="1"/>
        <v>543.57877735108627</v>
      </c>
      <c r="AA23" s="975">
        <f t="shared" si="1"/>
        <v>9.5970000000000013</v>
      </c>
      <c r="AB23" s="974">
        <f t="shared" si="1"/>
        <v>1.7549999999999999</v>
      </c>
      <c r="AC23" s="948">
        <f t="shared" si="1"/>
        <v>594.89886156899297</v>
      </c>
      <c r="AD23" s="975">
        <f t="shared" si="1"/>
        <v>10.521000000000001</v>
      </c>
      <c r="AE23" s="974">
        <f t="shared" si="1"/>
        <v>1.8210000000000002</v>
      </c>
      <c r="AF23" s="948">
        <f t="shared" si="1"/>
        <v>616.9083580636692</v>
      </c>
      <c r="AG23" s="975">
        <f t="shared" si="1"/>
        <v>10.92</v>
      </c>
      <c r="AH23" s="974">
        <f t="shared" si="1"/>
        <v>1.8240000000000001</v>
      </c>
      <c r="AI23" s="948">
        <f t="shared" si="1"/>
        <v>620.17539488241266</v>
      </c>
      <c r="AJ23" s="975">
        <f t="shared" si="1"/>
        <v>10.98</v>
      </c>
      <c r="AK23" s="974">
        <f t="shared" si="1"/>
        <v>1.8180000000000001</v>
      </c>
      <c r="AL23" s="948">
        <f t="shared" si="1"/>
        <v>620.41880689847085</v>
      </c>
      <c r="AM23" s="975">
        <f t="shared" si="1"/>
        <v>10.986000000000001</v>
      </c>
      <c r="AN23" s="974">
        <f t="shared" si="1"/>
        <v>1.8089999999999999</v>
      </c>
      <c r="AO23" s="948">
        <f t="shared" si="1"/>
        <v>619.83062081750609</v>
      </c>
      <c r="AP23" s="975">
        <f t="shared" si="1"/>
        <v>10.986000000000001</v>
      </c>
      <c r="AQ23" s="974">
        <f t="shared" si="1"/>
        <v>1.7429999999999999</v>
      </c>
    </row>
    <row r="24" spans="1:43" s="710" customFormat="1" ht="16.5" customHeight="1" thickBot="1">
      <c r="A24" s="1526"/>
      <c r="B24" s="1572"/>
      <c r="C24" s="1527"/>
      <c r="D24" s="1575"/>
      <c r="E24" s="1576"/>
      <c r="F24" s="1537" t="s">
        <v>338</v>
      </c>
      <c r="G24" s="1630"/>
      <c r="H24" s="734">
        <f t="shared" ref="H24:AQ24" si="2">H16+H8</f>
        <v>858.75054000944669</v>
      </c>
      <c r="I24" s="742">
        <f t="shared" si="2"/>
        <v>8.8409999999999993</v>
      </c>
      <c r="J24" s="743">
        <f t="shared" si="2"/>
        <v>2.9009999999999998</v>
      </c>
      <c r="K24" s="734">
        <f t="shared" si="2"/>
        <v>855.97794687537885</v>
      </c>
      <c r="L24" s="742">
        <f t="shared" si="2"/>
        <v>8.7989999999999995</v>
      </c>
      <c r="M24" s="743">
        <f t="shared" si="2"/>
        <v>2.931</v>
      </c>
      <c r="N24" s="734">
        <f t="shared" si="2"/>
        <v>858.45941140157538</v>
      </c>
      <c r="O24" s="742">
        <f t="shared" si="2"/>
        <v>8.82</v>
      </c>
      <c r="P24" s="743">
        <f t="shared" si="2"/>
        <v>2.952</v>
      </c>
      <c r="Q24" s="734">
        <f t="shared" si="2"/>
        <v>908.2148087410211</v>
      </c>
      <c r="R24" s="742">
        <f t="shared" si="2"/>
        <v>9.4019999999999992</v>
      </c>
      <c r="S24" s="743">
        <f t="shared" si="2"/>
        <v>2.9160000000000004</v>
      </c>
      <c r="T24" s="734">
        <f t="shared" si="2"/>
        <v>1013.7030691395719</v>
      </c>
      <c r="U24" s="742">
        <f t="shared" si="2"/>
        <v>10.556999999999999</v>
      </c>
      <c r="V24" s="743">
        <f t="shared" si="2"/>
        <v>3.0539999999999998</v>
      </c>
      <c r="W24" s="734">
        <f t="shared" si="2"/>
        <v>1162.0432828733497</v>
      </c>
      <c r="X24" s="742">
        <f t="shared" si="2"/>
        <v>12.009</v>
      </c>
      <c r="Y24" s="743">
        <f t="shared" si="2"/>
        <v>3.3899999999999997</v>
      </c>
      <c r="Z24" s="734">
        <f t="shared" si="2"/>
        <v>1371.2032488923246</v>
      </c>
      <c r="AA24" s="742">
        <f t="shared" si="2"/>
        <v>14.091000000000001</v>
      </c>
      <c r="AB24" s="743">
        <f t="shared" si="2"/>
        <v>3.927</v>
      </c>
      <c r="AC24" s="734">
        <f t="shared" si="2"/>
        <v>1442.2951443952061</v>
      </c>
      <c r="AD24" s="742">
        <f t="shared" si="2"/>
        <v>14.826000000000001</v>
      </c>
      <c r="AE24" s="743">
        <f t="shared" si="2"/>
        <v>4.1070000000000002</v>
      </c>
      <c r="AF24" s="734">
        <f t="shared" si="2"/>
        <v>1478.7652523325553</v>
      </c>
      <c r="AG24" s="742">
        <f t="shared" si="2"/>
        <v>15.240000000000002</v>
      </c>
      <c r="AH24" s="743">
        <f t="shared" si="2"/>
        <v>4.0680000000000005</v>
      </c>
      <c r="AI24" s="734">
        <f t="shared" si="2"/>
        <v>1478.5692342037737</v>
      </c>
      <c r="AJ24" s="742">
        <f t="shared" si="2"/>
        <v>15.245999999999999</v>
      </c>
      <c r="AK24" s="743">
        <f t="shared" si="2"/>
        <v>4.0410000000000004</v>
      </c>
      <c r="AL24" s="734">
        <f t="shared" si="2"/>
        <v>1459.1500695487771</v>
      </c>
      <c r="AM24" s="742">
        <f t="shared" si="2"/>
        <v>15.054</v>
      </c>
      <c r="AN24" s="743">
        <f t="shared" si="2"/>
        <v>3.9569999999999999</v>
      </c>
      <c r="AO24" s="734">
        <f t="shared" si="2"/>
        <v>1455.2129262683129</v>
      </c>
      <c r="AP24" s="742">
        <f t="shared" si="2"/>
        <v>14.997</v>
      </c>
      <c r="AQ24" s="743">
        <f t="shared" si="2"/>
        <v>4.0110000000000001</v>
      </c>
    </row>
    <row r="25" spans="1:43" s="710" customFormat="1" ht="16.5" customHeight="1">
      <c r="A25" s="744" t="s">
        <v>167</v>
      </c>
      <c r="B25" s="972">
        <f>COS(ATAN(E25))</f>
        <v>0.96813933829021204</v>
      </c>
      <c r="C25" s="746"/>
      <c r="D25" s="973" t="s">
        <v>168</v>
      </c>
      <c r="E25" s="988">
        <f>(J22+M22+P22+S22+V22+Y22+AB22+AE22+AH22+AK22+AN22+AQ22+AQ115+AN115+AK115+AH115+AE115+AB115+Y115+V115+S115+P115+M115+J115)/(I22+L22+O22+R22+U22+X22+AA22+AD22+AG22+AJ22+AM22+AP22+AP115+AM115+AJ115+AG115+AD115+AA115+X115+U115+R115+O115+L115+I115)</f>
        <v>0.25865295804773697</v>
      </c>
      <c r="F25" s="988"/>
      <c r="G25" s="940"/>
      <c r="H25" s="972"/>
      <c r="I25" s="857"/>
      <c r="J25" s="857"/>
      <c r="K25" s="972"/>
      <c r="L25" s="857"/>
      <c r="M25" s="857"/>
      <c r="N25" s="972"/>
      <c r="O25" s="857"/>
      <c r="P25" s="857"/>
      <c r="Q25" s="972"/>
      <c r="R25" s="857"/>
      <c r="S25" s="857"/>
      <c r="T25" s="972"/>
      <c r="U25" s="857"/>
      <c r="V25" s="857"/>
      <c r="W25" s="972"/>
      <c r="X25" s="857"/>
      <c r="Y25" s="857"/>
      <c r="Z25" s="972"/>
      <c r="AA25" s="857"/>
      <c r="AB25" s="857"/>
      <c r="AC25" s="972"/>
      <c r="AD25" s="857"/>
      <c r="AE25" s="857"/>
      <c r="AF25" s="857"/>
      <c r="AG25" s="857"/>
      <c r="AH25" s="857"/>
      <c r="AI25" s="972"/>
      <c r="AJ25" s="857"/>
      <c r="AK25" s="857"/>
      <c r="AL25" s="972"/>
      <c r="AM25" s="857"/>
      <c r="AN25" s="857"/>
      <c r="AO25" s="972"/>
      <c r="AP25" s="857"/>
      <c r="AQ25" s="857"/>
    </row>
    <row r="26" spans="1:43" s="710" customFormat="1" ht="16.5" customHeight="1">
      <c r="A26" s="858" t="s">
        <v>26</v>
      </c>
      <c r="B26" s="747">
        <f>COS(ATAN(E26))</f>
        <v>0.9874586192762298</v>
      </c>
      <c r="C26" s="938"/>
      <c r="D26" s="715" t="s">
        <v>27</v>
      </c>
      <c r="E26" s="987">
        <f>(J23+M23+P23+S23+V23+Y23+AB23+AE23+AH23+AK23+AN23+AQ23+AQ116+AN116+AK116+AH116+AE116+AB116+Y116+V116+S116+P116+M116+J116)/(I23+L23+O23+R23+U23+X23+AA23+AD23+AG23+AJ23+AM23+AP23+AP116+AM116+AJ116+AG116+AD116+AA116+X116+U116+R116+O116+L116+I116)</f>
        <v>0.1598831950797219</v>
      </c>
      <c r="F26" s="987"/>
      <c r="G26" s="748"/>
      <c r="H26" s="747"/>
      <c r="I26" s="971"/>
      <c r="J26" s="971"/>
      <c r="K26" s="747"/>
      <c r="L26" s="971"/>
      <c r="M26" s="971"/>
      <c r="N26" s="747"/>
      <c r="O26" s="971"/>
      <c r="P26" s="971"/>
      <c r="Q26" s="747"/>
      <c r="R26" s="971"/>
      <c r="S26" s="971"/>
      <c r="T26" s="747"/>
      <c r="U26" s="971"/>
      <c r="V26" s="971"/>
      <c r="W26" s="747"/>
      <c r="X26" s="971"/>
      <c r="Y26" s="971"/>
      <c r="Z26" s="747"/>
      <c r="AA26" s="971"/>
      <c r="AB26" s="971"/>
      <c r="AC26" s="747"/>
      <c r="AD26" s="971"/>
      <c r="AE26" s="971"/>
      <c r="AF26" s="747"/>
      <c r="AG26" s="971"/>
      <c r="AH26" s="971"/>
      <c r="AI26" s="747"/>
      <c r="AJ26" s="971"/>
      <c r="AK26" s="971"/>
      <c r="AL26" s="747"/>
      <c r="AM26" s="971"/>
      <c r="AN26" s="971"/>
      <c r="AO26" s="747"/>
      <c r="AP26" s="971"/>
      <c r="AQ26" s="971"/>
    </row>
    <row r="27" spans="1:43" s="710" customFormat="1" ht="16.5" customHeight="1" thickBot="1">
      <c r="A27" s="818" t="s">
        <v>272</v>
      </c>
      <c r="B27" s="754">
        <f>COS(ATAN(E27))</f>
        <v>0.96498600109795318</v>
      </c>
      <c r="C27" s="752"/>
      <c r="D27" s="819" t="s">
        <v>271</v>
      </c>
      <c r="E27" s="986">
        <f>(J24+M24+P24+S24+V24+Y24+AB24+AE24+AH24+AK24+AN24+AQ24+AQ117+AN117+AK117+AH117+AE117+AB117+Y117+V117+S117+P117+M117+J117)/(I24+L24+O24+R24+U24+X24+AA24+AD24+AG24+AJ24+AM24+AP24+AP117+AM117+AJ117+AG117+AD117+AA117+X117+U117+R117+O117+L117+I117)</f>
        <v>0.27181885210912332</v>
      </c>
      <c r="F27" s="986"/>
      <c r="G27" s="755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756"/>
      <c r="AK27" s="756"/>
      <c r="AL27" s="756"/>
      <c r="AM27" s="756"/>
      <c r="AN27" s="756"/>
      <c r="AO27" s="756"/>
      <c r="AP27" s="756"/>
      <c r="AQ27" s="755"/>
    </row>
    <row r="28" spans="1:43" s="710" customFormat="1" ht="16.5" customHeight="1" thickBot="1">
      <c r="A28" s="757"/>
      <c r="B28" s="758"/>
      <c r="C28" s="758"/>
      <c r="D28" s="759"/>
      <c r="E28" s="760"/>
      <c r="F28" s="759"/>
      <c r="G28" s="760"/>
      <c r="H28" s="761"/>
      <c r="I28" s="759"/>
      <c r="J28" s="759"/>
      <c r="K28" s="761"/>
      <c r="L28" s="759"/>
      <c r="M28" s="759"/>
      <c r="N28" s="761"/>
      <c r="O28" s="759"/>
      <c r="P28" s="759"/>
      <c r="Q28" s="761"/>
      <c r="R28" s="759"/>
      <c r="S28" s="759"/>
      <c r="T28" s="761"/>
      <c r="U28" s="759"/>
      <c r="V28" s="759"/>
      <c r="W28" s="761"/>
      <c r="X28" s="759"/>
      <c r="Y28" s="759"/>
      <c r="Z28" s="761"/>
      <c r="AA28" s="759"/>
      <c r="AB28" s="759"/>
      <c r="AC28" s="761"/>
      <c r="AD28" s="759"/>
      <c r="AE28" s="759"/>
      <c r="AF28" s="761"/>
      <c r="AG28" s="759"/>
      <c r="AH28" s="759"/>
      <c r="AI28" s="761"/>
      <c r="AJ28" s="759"/>
      <c r="AK28" s="759"/>
      <c r="AL28" s="761"/>
      <c r="AM28" s="759"/>
      <c r="AN28" s="759"/>
      <c r="AO28" s="761"/>
      <c r="AP28" s="759"/>
      <c r="AQ28" s="759"/>
    </row>
    <row r="29" spans="1:43" s="710" customFormat="1" ht="16.5" customHeight="1">
      <c r="A29" s="1563" t="s">
        <v>28</v>
      </c>
      <c r="B29" s="1564"/>
      <c r="C29" s="1564"/>
      <c r="D29" s="1555" t="s">
        <v>29</v>
      </c>
      <c r="E29" s="1556"/>
      <c r="F29" s="1556" t="s">
        <v>30</v>
      </c>
      <c r="G29" s="1557"/>
      <c r="H29" s="721" t="s">
        <v>9</v>
      </c>
      <c r="I29" s="722" t="s">
        <v>10</v>
      </c>
      <c r="J29" s="723" t="s">
        <v>11</v>
      </c>
      <c r="K29" s="721" t="s">
        <v>9</v>
      </c>
      <c r="L29" s="722" t="s">
        <v>10</v>
      </c>
      <c r="M29" s="723" t="s">
        <v>11</v>
      </c>
      <c r="N29" s="721" t="s">
        <v>9</v>
      </c>
      <c r="O29" s="722" t="s">
        <v>10</v>
      </c>
      <c r="P29" s="723" t="s">
        <v>11</v>
      </c>
      <c r="Q29" s="721" t="s">
        <v>9</v>
      </c>
      <c r="R29" s="722" t="s">
        <v>10</v>
      </c>
      <c r="S29" s="723" t="s">
        <v>11</v>
      </c>
      <c r="T29" s="721" t="s">
        <v>9</v>
      </c>
      <c r="U29" s="722" t="s">
        <v>10</v>
      </c>
      <c r="V29" s="723" t="s">
        <v>11</v>
      </c>
      <c r="W29" s="721" t="s">
        <v>9</v>
      </c>
      <c r="X29" s="722" t="s">
        <v>10</v>
      </c>
      <c r="Y29" s="723" t="s">
        <v>11</v>
      </c>
      <c r="Z29" s="721" t="s">
        <v>9</v>
      </c>
      <c r="AA29" s="722" t="s">
        <v>10</v>
      </c>
      <c r="AB29" s="723" t="s">
        <v>11</v>
      </c>
      <c r="AC29" s="721" t="s">
        <v>9</v>
      </c>
      <c r="AD29" s="722" t="s">
        <v>10</v>
      </c>
      <c r="AE29" s="723" t="s">
        <v>11</v>
      </c>
      <c r="AF29" s="721" t="s">
        <v>9</v>
      </c>
      <c r="AG29" s="722" t="s">
        <v>10</v>
      </c>
      <c r="AH29" s="723" t="s">
        <v>11</v>
      </c>
      <c r="AI29" s="721" t="s">
        <v>9</v>
      </c>
      <c r="AJ29" s="722" t="s">
        <v>10</v>
      </c>
      <c r="AK29" s="723" t="s">
        <v>11</v>
      </c>
      <c r="AL29" s="721" t="s">
        <v>9</v>
      </c>
      <c r="AM29" s="722" t="s">
        <v>10</v>
      </c>
      <c r="AN29" s="723" t="s">
        <v>11</v>
      </c>
      <c r="AO29" s="721" t="s">
        <v>9</v>
      </c>
      <c r="AP29" s="722" t="s">
        <v>10</v>
      </c>
      <c r="AQ29" s="723" t="s">
        <v>11</v>
      </c>
    </row>
    <row r="30" spans="1:43" s="710" customFormat="1" ht="16.5" customHeight="1" thickBot="1">
      <c r="A30" s="1580" t="s">
        <v>31</v>
      </c>
      <c r="B30" s="1581"/>
      <c r="C30" s="1581"/>
      <c r="D30" s="985" t="s">
        <v>32</v>
      </c>
      <c r="E30" s="984" t="s">
        <v>33</v>
      </c>
      <c r="F30" s="983" t="s">
        <v>32</v>
      </c>
      <c r="G30" s="982" t="s">
        <v>33</v>
      </c>
      <c r="H30" s="727" t="s">
        <v>14</v>
      </c>
      <c r="I30" s="728" t="s">
        <v>15</v>
      </c>
      <c r="J30" s="729" t="s">
        <v>70</v>
      </c>
      <c r="K30" s="727" t="s">
        <v>14</v>
      </c>
      <c r="L30" s="728" t="s">
        <v>15</v>
      </c>
      <c r="M30" s="729" t="s">
        <v>70</v>
      </c>
      <c r="N30" s="727" t="s">
        <v>14</v>
      </c>
      <c r="O30" s="728" t="s">
        <v>15</v>
      </c>
      <c r="P30" s="729" t="s">
        <v>70</v>
      </c>
      <c r="Q30" s="727" t="s">
        <v>14</v>
      </c>
      <c r="R30" s="728" t="s">
        <v>15</v>
      </c>
      <c r="S30" s="729" t="s">
        <v>70</v>
      </c>
      <c r="T30" s="727" t="s">
        <v>14</v>
      </c>
      <c r="U30" s="728" t="s">
        <v>15</v>
      </c>
      <c r="V30" s="729" t="s">
        <v>70</v>
      </c>
      <c r="W30" s="727" t="s">
        <v>14</v>
      </c>
      <c r="X30" s="728" t="s">
        <v>15</v>
      </c>
      <c r="Y30" s="729" t="s">
        <v>70</v>
      </c>
      <c r="Z30" s="727" t="s">
        <v>14</v>
      </c>
      <c r="AA30" s="728" t="s">
        <v>15</v>
      </c>
      <c r="AB30" s="729" t="s">
        <v>70</v>
      </c>
      <c r="AC30" s="727" t="s">
        <v>14</v>
      </c>
      <c r="AD30" s="728" t="s">
        <v>15</v>
      </c>
      <c r="AE30" s="729" t="s">
        <v>70</v>
      </c>
      <c r="AF30" s="727" t="s">
        <v>14</v>
      </c>
      <c r="AG30" s="728" t="s">
        <v>15</v>
      </c>
      <c r="AH30" s="729" t="s">
        <v>70</v>
      </c>
      <c r="AI30" s="727" t="s">
        <v>14</v>
      </c>
      <c r="AJ30" s="728" t="s">
        <v>15</v>
      </c>
      <c r="AK30" s="729" t="s">
        <v>70</v>
      </c>
      <c r="AL30" s="727" t="s">
        <v>14</v>
      </c>
      <c r="AM30" s="728" t="s">
        <v>15</v>
      </c>
      <c r="AN30" s="729" t="s">
        <v>70</v>
      </c>
      <c r="AO30" s="727" t="s">
        <v>14</v>
      </c>
      <c r="AP30" s="728" t="s">
        <v>15</v>
      </c>
      <c r="AQ30" s="729" t="s">
        <v>70</v>
      </c>
    </row>
    <row r="31" spans="1:43" s="710" customFormat="1" ht="16.5" customHeight="1">
      <c r="A31" s="816" t="s">
        <v>337</v>
      </c>
      <c r="B31" s="767" t="s">
        <v>336</v>
      </c>
      <c r="C31" s="768"/>
      <c r="D31" s="769"/>
      <c r="E31" s="770"/>
      <c r="F31" s="771"/>
      <c r="G31" s="772"/>
      <c r="H31" s="920">
        <f>SQRT(I31^2+J31^2)*1000/(SQRT(3)*H11)</f>
        <v>69.217466670687216</v>
      </c>
      <c r="I31" s="966">
        <v>1.2108000000000001</v>
      </c>
      <c r="J31" s="965">
        <v>0.29759999999999998</v>
      </c>
      <c r="K31" s="920">
        <f>SQRT(L31^2+M31^2)*1000/(SQRT(3)*K11)</f>
        <v>68.522174962113269</v>
      </c>
      <c r="L31" s="966">
        <v>1.1976</v>
      </c>
      <c r="M31" s="965">
        <v>0.29880000000000001</v>
      </c>
      <c r="N31" s="920">
        <f>SQRT(O31^2+P31^2)*1000/(SQRT(3)*N11)</f>
        <v>69.364262322711724</v>
      </c>
      <c r="O31" s="966">
        <v>1.2143999999999999</v>
      </c>
      <c r="P31" s="965">
        <v>0.29399999999999998</v>
      </c>
      <c r="Q31" s="920">
        <f>SQRT(R31^2+S31^2)*1000/(SQRT(3)*Q11)</f>
        <v>75.161601048602932</v>
      </c>
      <c r="R31" s="966">
        <v>1.3224</v>
      </c>
      <c r="S31" s="965">
        <v>0.29039999999999999</v>
      </c>
      <c r="T31" s="920">
        <f>SQRT(U31^2+V31^2)*1000/(SQRT(3)*T11)</f>
        <v>91.338666527469655</v>
      </c>
      <c r="U31" s="966">
        <v>1.5972</v>
      </c>
      <c r="V31" s="965">
        <v>0.32279999999999998</v>
      </c>
      <c r="W31" s="920">
        <f>SQRT(X31^2+Y31^2)*1000/(SQRT(3)*W11)</f>
        <v>107.24860892045986</v>
      </c>
      <c r="X31" s="966">
        <v>1.8672</v>
      </c>
      <c r="Y31" s="965">
        <v>0.41760000000000003</v>
      </c>
      <c r="Z31" s="920">
        <f>SQRT(AA31^2+AB31^2)*1000/(SQRT(3)*Z11)</f>
        <v>114.77104052355644</v>
      </c>
      <c r="AA31" s="966">
        <v>1.9896</v>
      </c>
      <c r="AB31" s="965">
        <v>0.48359999999999997</v>
      </c>
      <c r="AC31" s="920">
        <f>SQRT(AD31^2+AE31^2)*1000/(SQRT(3)*AC11)</f>
        <v>126.01126127359898</v>
      </c>
      <c r="AD31" s="966">
        <v>2.19</v>
      </c>
      <c r="AE31" s="965">
        <v>0.50760000000000005</v>
      </c>
      <c r="AF31" s="920">
        <f>SQRT(AG31^2+AH31^2)*1000/(SQRT(3)*AF11)</f>
        <v>135.63882222032524</v>
      </c>
      <c r="AG31" s="966">
        <v>2.3652000000000002</v>
      </c>
      <c r="AH31" s="965">
        <v>0.51119999999999999</v>
      </c>
      <c r="AI31" s="920">
        <f>SQRT(AJ31^2+AK31^2)*1000/(SQRT(3)*AI11)</f>
        <v>135.83130377810193</v>
      </c>
      <c r="AJ31" s="966">
        <v>2.37</v>
      </c>
      <c r="AK31" s="965">
        <v>0.50519999999999998</v>
      </c>
      <c r="AL31" s="920">
        <f>SQRT(AM31^2+AN31^2)*1000/(SQRT(3)*AL11)</f>
        <v>135.79975610482478</v>
      </c>
      <c r="AM31" s="966">
        <v>2.3712</v>
      </c>
      <c r="AN31" s="965">
        <v>0.49680000000000002</v>
      </c>
      <c r="AO31" s="920">
        <f>SQRT(AP31^2+AQ31^2)*1000/(SQRT(3)*AO11)</f>
        <v>135.80790190282679</v>
      </c>
      <c r="AP31" s="966">
        <v>2.3772000000000002</v>
      </c>
      <c r="AQ31" s="965">
        <v>0.46800000000000003</v>
      </c>
    </row>
    <row r="32" spans="1:43" s="710" customFormat="1" ht="16.5" customHeight="1">
      <c r="A32" s="776" t="s">
        <v>335</v>
      </c>
      <c r="B32" s="777" t="s">
        <v>328</v>
      </c>
      <c r="C32" s="778"/>
      <c r="D32" s="779"/>
      <c r="E32" s="780"/>
      <c r="F32" s="781"/>
      <c r="G32" s="782"/>
      <c r="H32" s="920">
        <f>SQRT(I32^2+J32^2)*1000/(SQRT(3)*H11)</f>
        <v>5.2682597832665987</v>
      </c>
      <c r="I32" s="966">
        <v>9.3799999999999994E-2</v>
      </c>
      <c r="J32" s="965">
        <v>1.44E-2</v>
      </c>
      <c r="K32" s="920">
        <f>SQRT(L32^2+M32^2)*1000/(SQRT(3)*K11)</f>
        <v>5.1864282952276968</v>
      </c>
      <c r="L32" s="966">
        <v>9.2399999999999996E-2</v>
      </c>
      <c r="M32" s="965">
        <v>1.38E-2</v>
      </c>
      <c r="N32" s="920">
        <f>SQRT(O32^2+P32^2)*1000/(SQRT(3)*N11)</f>
        <v>4.9761883696595843</v>
      </c>
      <c r="O32" s="966">
        <v>8.8599999999999998E-2</v>
      </c>
      <c r="P32" s="965">
        <v>1.3599999999999999E-2</v>
      </c>
      <c r="Q32" s="920">
        <f>SQRT(R32^2+S32^2)*1000/(SQRT(3)*Q11)</f>
        <v>5.3310638354231905</v>
      </c>
      <c r="R32" s="966">
        <v>9.5200000000000007E-2</v>
      </c>
      <c r="S32" s="965">
        <v>1.26E-2</v>
      </c>
      <c r="T32" s="920">
        <f>SQRT(U32^2+V32^2)*1000/(SQRT(3)*T11)</f>
        <v>6.4501199119424548</v>
      </c>
      <c r="U32" s="966">
        <v>0.11459999999999999</v>
      </c>
      <c r="V32" s="965">
        <v>1.04E-2</v>
      </c>
      <c r="W32" s="920">
        <f>SQRT(X32^2+Y32^2)*1000/(SQRT(3)*W11)</f>
        <v>6.224797743960508</v>
      </c>
      <c r="X32" s="966">
        <v>0.1106</v>
      </c>
      <c r="Y32" s="965">
        <v>0.01</v>
      </c>
      <c r="Z32" s="920">
        <f>SQRT(AA32^2+AB32^2)*1000/(SQRT(3)*Z11)</f>
        <v>6.218060691005693</v>
      </c>
      <c r="AA32" s="966">
        <v>0.10979999999999999</v>
      </c>
      <c r="AB32" s="965">
        <v>1.5800000000000002E-2</v>
      </c>
      <c r="AC32" s="920">
        <f>SQRT(AD32^2+AE32^2)*1000/(SQRT(3)*AC11)</f>
        <v>5.6680517437336562</v>
      </c>
      <c r="AD32" s="966">
        <v>0.1</v>
      </c>
      <c r="AE32" s="965">
        <v>1.4999999999999999E-2</v>
      </c>
      <c r="AF32" s="920">
        <f>SQRT(AG32^2+AH32^2)*1000/(SQRT(3)*AF11)</f>
        <v>6.4100417654896926</v>
      </c>
      <c r="AG32" s="966">
        <v>0.1128</v>
      </c>
      <c r="AH32" s="965">
        <v>1.8800000000000001E-2</v>
      </c>
      <c r="AI32" s="920">
        <f>SQRT(AJ32^2+AK32^2)*1000/(SQRT(3)*AI11)</f>
        <v>6.1925716443110215</v>
      </c>
      <c r="AJ32" s="966">
        <v>0.109</v>
      </c>
      <c r="AK32" s="965">
        <v>1.7999999999999999E-2</v>
      </c>
      <c r="AL32" s="920">
        <f>SQRT(AM32^2+AN32^2)*1000/(SQRT(3)*AL11)</f>
        <v>6.4488727626038651</v>
      </c>
      <c r="AM32" s="966">
        <v>0.11360000000000001</v>
      </c>
      <c r="AN32" s="965">
        <v>1.8200000000000001E-2</v>
      </c>
      <c r="AO32" s="920">
        <f>SQRT(AP32^2+AQ32^2)*1000/(SQRT(3)*AO11)</f>
        <v>6.4956704718751412</v>
      </c>
      <c r="AP32" s="966">
        <v>0.11459999999999999</v>
      </c>
      <c r="AQ32" s="965">
        <v>1.72E-2</v>
      </c>
    </row>
    <row r="33" spans="1:45" s="710" customFormat="1" ht="16.5" customHeight="1">
      <c r="A33" s="776" t="s">
        <v>334</v>
      </c>
      <c r="B33" s="777" t="s">
        <v>322</v>
      </c>
      <c r="C33" s="778"/>
      <c r="D33" s="779"/>
      <c r="E33" s="780"/>
      <c r="F33" s="781"/>
      <c r="G33" s="782"/>
      <c r="H33" s="920">
        <f>SQRT(I33^2+J33^2)*1000/(SQRT(3)*H11)</f>
        <v>14.458418239495142</v>
      </c>
      <c r="I33" s="966">
        <v>0.26040000000000002</v>
      </c>
      <c r="J33" s="965">
        <v>4.7999999999999996E-3</v>
      </c>
      <c r="K33" s="920">
        <f>SQRT(L33^2+M33^2)*1000/(SQRT(3)*K11)</f>
        <v>13.327630683845138</v>
      </c>
      <c r="L33" s="966">
        <v>0.24</v>
      </c>
      <c r="M33" s="965">
        <v>6.0000000000000001E-3</v>
      </c>
      <c r="N33" s="920">
        <f>SQRT(O33^2+P33^2)*1000/(SQRT(3)*N11)</f>
        <v>12.99191828901346</v>
      </c>
      <c r="O33" s="966">
        <v>0.23400000000000001</v>
      </c>
      <c r="P33" s="965">
        <v>3.5999999999999999E-3</v>
      </c>
      <c r="Q33" s="920">
        <f>SQRT(R33^2+S33^2)*1000/(SQRT(3)*Q11)</f>
        <v>14.190118655445463</v>
      </c>
      <c r="R33" s="966">
        <v>0.25559999999999999</v>
      </c>
      <c r="S33" s="965">
        <v>2.3999999999999998E-3</v>
      </c>
      <c r="T33" s="920">
        <f>SQRT(U33^2+V33^2)*1000/(SQRT(3)*T11)</f>
        <v>15.337544382893835</v>
      </c>
      <c r="U33" s="966">
        <v>0.27360000000000001</v>
      </c>
      <c r="V33" s="965">
        <v>3.5999999999999999E-3</v>
      </c>
      <c r="W33" s="920">
        <f>SQRT(X33^2+Y33^2)*1000/(SQRT(3)*W11)</f>
        <v>17.76587613886857</v>
      </c>
      <c r="X33" s="966">
        <v>0.31680000000000003</v>
      </c>
      <c r="Y33" s="965">
        <v>9.5999999999999992E-3</v>
      </c>
      <c r="Z33" s="920">
        <f>SQRT(AA33^2+AB33^2)*1000/(SQRT(3)*Z11)</f>
        <v>21.3265416341989</v>
      </c>
      <c r="AA33" s="966">
        <v>0.38040000000000002</v>
      </c>
      <c r="AB33" s="965">
        <v>7.1999999999999998E-3</v>
      </c>
      <c r="AC33" s="920">
        <f>SQRT(AD33^2+AE33^2)*1000/(SQRT(3)*AC11)</f>
        <v>24.082054095057387</v>
      </c>
      <c r="AD33" s="966">
        <v>0.42959999999999998</v>
      </c>
      <c r="AE33" s="965">
        <v>4.7999999999999996E-3</v>
      </c>
      <c r="AF33" s="920">
        <f>SQRT(AG33^2+AH33^2)*1000/(SQRT(3)*AF11)</f>
        <v>26.031557811120543</v>
      </c>
      <c r="AG33" s="966">
        <v>0.46439999999999998</v>
      </c>
      <c r="AH33" s="965">
        <v>2.3999999999999998E-3</v>
      </c>
      <c r="AI33" s="920">
        <f>SQRT(AJ33^2+AK33^2)*1000/(SQRT(3)*AI11)</f>
        <v>27.580335361828723</v>
      </c>
      <c r="AJ33" s="966">
        <v>0.49199999999999999</v>
      </c>
      <c r="AK33" s="965">
        <v>6.0000000000000001E-3</v>
      </c>
      <c r="AL33" s="920">
        <f>SQRT(AM33^2+AN33^2)*1000/(SQRT(3)*AL11)</f>
        <v>26.502827192295065</v>
      </c>
      <c r="AM33" s="966">
        <v>0.4728</v>
      </c>
      <c r="AN33" s="965">
        <v>3.5999999999999999E-3</v>
      </c>
      <c r="AO33" s="920">
        <f>SQRT(AP33^2+AQ33^2)*1000/(SQRT(3)*AO11)</f>
        <v>26.70690086958566</v>
      </c>
      <c r="AP33" s="966">
        <v>0.47639999999999999</v>
      </c>
      <c r="AQ33" s="965">
        <v>7.1999999999999998E-3</v>
      </c>
    </row>
    <row r="34" spans="1:45" s="710" customFormat="1" ht="16.5" customHeight="1">
      <c r="A34" s="776" t="s">
        <v>333</v>
      </c>
      <c r="B34" s="777" t="s">
        <v>332</v>
      </c>
      <c r="C34" s="778"/>
      <c r="D34" s="779"/>
      <c r="E34" s="780"/>
      <c r="F34" s="781"/>
      <c r="G34" s="782"/>
      <c r="H34" s="920">
        <f>SQRT(I34^2+J34^2)*1000/(SQRT(3)*H11)</f>
        <v>20.245534243500064</v>
      </c>
      <c r="I34" s="966">
        <v>0.3624</v>
      </c>
      <c r="J34" s="965">
        <v>4.0800000000000003E-2</v>
      </c>
      <c r="K34" s="920">
        <f>SQRT(L34^2+M34^2)*1000/(SQRT(3)*K11)</f>
        <v>20.17933649310044</v>
      </c>
      <c r="L34" s="966">
        <v>0.36120000000000002</v>
      </c>
      <c r="M34" s="965">
        <v>4.0800000000000003E-2</v>
      </c>
      <c r="N34" s="920">
        <f>SQRT(O34^2+P34^2)*1000/(SQRT(3)*N11)</f>
        <v>21.158740692496508</v>
      </c>
      <c r="O34" s="966">
        <v>0.37919999999999998</v>
      </c>
      <c r="P34" s="965">
        <v>3.8399999999999997E-2</v>
      </c>
      <c r="Q34" s="920">
        <f>SQRT(R34^2+S34^2)*1000/(SQRT(3)*Q11)</f>
        <v>23.923880768092733</v>
      </c>
      <c r="R34" s="966">
        <v>0.4284</v>
      </c>
      <c r="S34" s="965">
        <v>4.6800000000000001E-2</v>
      </c>
      <c r="T34" s="920">
        <f>SQRT(U34^2+V34^2)*1000/(SQRT(3)*T11)</f>
        <v>28.043971237056269</v>
      </c>
      <c r="U34" s="966">
        <v>0.498</v>
      </c>
      <c r="V34" s="965">
        <v>4.8000000000000001E-2</v>
      </c>
      <c r="W34" s="920">
        <f>SQRT(X34^2+Y34^2)*1000/(SQRT(3)*W11)</f>
        <v>30.961516680044348</v>
      </c>
      <c r="X34" s="966">
        <v>0.5484</v>
      </c>
      <c r="Y34" s="965">
        <v>6.6000000000000003E-2</v>
      </c>
      <c r="Z34" s="920">
        <f>SQRT(AA34^2+AB34^2)*1000/(SQRT(3)*Z11)</f>
        <v>36.759943282144945</v>
      </c>
      <c r="AA34" s="966">
        <v>0.65039999999999998</v>
      </c>
      <c r="AB34" s="965">
        <v>8.4000000000000005E-2</v>
      </c>
      <c r="AC34" s="920">
        <f>SQRT(AD34^2+AE34^2)*1000/(SQRT(3)*AC11)</f>
        <v>40.196988785692419</v>
      </c>
      <c r="AD34" s="966">
        <v>0.71160000000000001</v>
      </c>
      <c r="AE34" s="965">
        <v>8.8800000000000004E-2</v>
      </c>
      <c r="AF34" s="920">
        <f>SQRT(AG34^2+AH34^2)*1000/(SQRT(3)*AF11)</f>
        <v>40.489306234039013</v>
      </c>
      <c r="AG34" s="966">
        <v>0.71640000000000004</v>
      </c>
      <c r="AH34" s="965">
        <v>9.2399999999999996E-2</v>
      </c>
      <c r="AI34" s="920">
        <f>SQRT(AJ34^2+AK34^2)*1000/(SQRT(3)*AI11)</f>
        <v>42.324948471067493</v>
      </c>
      <c r="AJ34" s="966">
        <v>0.74880000000000002</v>
      </c>
      <c r="AK34" s="965">
        <v>9.7199999999999995E-2</v>
      </c>
      <c r="AL34" s="920">
        <f>SQRT(AM34^2+AN34^2)*1000/(SQRT(3)*AL11)</f>
        <v>42.075783668368913</v>
      </c>
      <c r="AM34" s="966">
        <v>0.74399999999999999</v>
      </c>
      <c r="AN34" s="965">
        <v>9.9599999999999994E-2</v>
      </c>
      <c r="AO34" s="920">
        <f>SQRT(AP34^2+AQ34^2)*1000/(SQRT(3)*AO11)</f>
        <v>41.031602717038609</v>
      </c>
      <c r="AP34" s="966">
        <v>0.72599999999999998</v>
      </c>
      <c r="AQ34" s="965">
        <v>9.3600000000000003E-2</v>
      </c>
    </row>
    <row r="35" spans="1:45" s="710" customFormat="1" ht="16.5" customHeight="1">
      <c r="A35" s="776" t="s">
        <v>331</v>
      </c>
      <c r="B35" s="777" t="s">
        <v>326</v>
      </c>
      <c r="C35" s="778"/>
      <c r="D35" s="779"/>
      <c r="E35" s="780"/>
      <c r="F35" s="781"/>
      <c r="G35" s="782"/>
      <c r="H35" s="920">
        <f>SQRT(I35^2+J35^2)*1000/(SQRT(3)*H11)</f>
        <v>10.655963410833287</v>
      </c>
      <c r="I35" s="966">
        <v>0.18659999999999999</v>
      </c>
      <c r="J35" s="965">
        <v>4.4999999999999998E-2</v>
      </c>
      <c r="K35" s="920">
        <f>SQRT(L35^2+M35^2)*1000/(SQRT(3)*K11)</f>
        <v>10.535653752852738</v>
      </c>
      <c r="L35" s="966">
        <v>0.18479999999999999</v>
      </c>
      <c r="M35" s="965">
        <v>4.3200000000000002E-2</v>
      </c>
      <c r="N35" s="920">
        <f>SQRT(O35^2+P35^2)*1000/(SQRT(3)*N11)</f>
        <v>10.486254739492956</v>
      </c>
      <c r="O35" s="966">
        <v>0.18360000000000001</v>
      </c>
      <c r="P35" s="965">
        <v>4.4400000000000002E-2</v>
      </c>
      <c r="Q35" s="920">
        <f>SQRT(R35^2+S35^2)*1000/(SQRT(3)*Q11)</f>
        <v>11.272167509180726</v>
      </c>
      <c r="R35" s="966">
        <v>0.19800000000000001</v>
      </c>
      <c r="S35" s="965">
        <v>4.4999999999999998E-2</v>
      </c>
      <c r="T35" s="920">
        <f>SQRT(U35^2+V35^2)*1000/(SQRT(3)*T11)</f>
        <v>14.929488337482981</v>
      </c>
      <c r="U35" s="966">
        <v>0.26219999999999999</v>
      </c>
      <c r="V35" s="965">
        <v>4.6800000000000001E-2</v>
      </c>
      <c r="W35" s="920">
        <f>SQRT(X35^2+Y35^2)*1000/(SQRT(3)*W11)</f>
        <v>16.400446462521813</v>
      </c>
      <c r="X35" s="966">
        <v>0.28799999999999998</v>
      </c>
      <c r="Y35" s="965">
        <v>5.16E-2</v>
      </c>
      <c r="Z35" s="920">
        <f>SQRT(AA35^2+AB35^2)*1000/(SQRT(3)*Z11)</f>
        <v>17.610419455804262</v>
      </c>
      <c r="AA35" s="966">
        <v>0.31019999999999998</v>
      </c>
      <c r="AB35" s="965">
        <v>4.9799999999999997E-2</v>
      </c>
      <c r="AC35" s="920">
        <f>SQRT(AD35^2+AE35^2)*1000/(SQRT(3)*AC11)</f>
        <v>19.09175349127149</v>
      </c>
      <c r="AD35" s="966">
        <v>0.3372</v>
      </c>
      <c r="AE35" s="965">
        <v>4.8000000000000001E-2</v>
      </c>
      <c r="AF35" s="920">
        <f>SQRT(AG35^2+AH35^2)*1000/(SQRT(3)*AF11)</f>
        <v>19.615533596154176</v>
      </c>
      <c r="AG35" s="966">
        <v>0.3468</v>
      </c>
      <c r="AH35" s="965">
        <v>4.6800000000000001E-2</v>
      </c>
      <c r="AI35" s="920">
        <f>SQRT(AJ35^2+AK35^2)*1000/(SQRT(3)*AI11)</f>
        <v>20.228974869291292</v>
      </c>
      <c r="AJ35" s="966">
        <v>0.35759999999999997</v>
      </c>
      <c r="AK35" s="965">
        <v>4.8599999999999997E-2</v>
      </c>
      <c r="AL35" s="920">
        <f>SQRT(AM35^2+AN35^2)*1000/(SQRT(3)*AL11)</f>
        <v>20.880333134572513</v>
      </c>
      <c r="AM35" s="966">
        <v>0.36899999999999999</v>
      </c>
      <c r="AN35" s="965">
        <v>5.0999999999999997E-2</v>
      </c>
      <c r="AO35" s="920">
        <f>SQRT(AP35^2+AQ35^2)*1000/(SQRT(3)*AO11)</f>
        <v>20.900096311431867</v>
      </c>
      <c r="AP35" s="966">
        <v>0.36959999999999998</v>
      </c>
      <c r="AQ35" s="965">
        <v>4.9200000000000001E-2</v>
      </c>
    </row>
    <row r="36" spans="1:45" s="710" customFormat="1" ht="16.5" customHeight="1">
      <c r="A36" s="776" t="s">
        <v>330</v>
      </c>
      <c r="B36" s="777" t="s">
        <v>324</v>
      </c>
      <c r="C36" s="778"/>
      <c r="D36" s="779"/>
      <c r="E36" s="780"/>
      <c r="F36" s="781"/>
      <c r="G36" s="782"/>
      <c r="H36" s="920">
        <f>SQRT(I36^2+J36^2)*1000/(SQRT(3)*H11)</f>
        <v>3.3608027417617854</v>
      </c>
      <c r="I36" s="966">
        <v>5.8599999999999999E-2</v>
      </c>
      <c r="J36" s="965">
        <v>1.52E-2</v>
      </c>
      <c r="K36" s="920">
        <f>SQRT(L36^2+M36^2)*1000/(SQRT(3)*K11)</f>
        <v>3.2879929190765358</v>
      </c>
      <c r="L36" s="966">
        <v>5.74E-2</v>
      </c>
      <c r="M36" s="965">
        <v>1.46E-2</v>
      </c>
      <c r="N36" s="920">
        <f>SQRT(O36^2+P36^2)*1000/(SQRT(3)*N11)</f>
        <v>3.2610379998233561</v>
      </c>
      <c r="O36" s="966">
        <v>5.7000000000000002E-2</v>
      </c>
      <c r="P36" s="965">
        <v>1.4200000000000001E-2</v>
      </c>
      <c r="Q36" s="920">
        <f>SQRT(R36^2+S36^2)*1000/(SQRT(3)*Q11)</f>
        <v>3.5851504497767626</v>
      </c>
      <c r="R36" s="966">
        <v>6.3E-2</v>
      </c>
      <c r="S36" s="965">
        <v>1.4200000000000001E-2</v>
      </c>
      <c r="T36" s="920">
        <f>SQRT(U36^2+V36^2)*1000/(SQRT(3)*T11)</f>
        <v>4.3511468273367182</v>
      </c>
      <c r="U36" s="966">
        <v>7.5999999999999998E-2</v>
      </c>
      <c r="V36" s="965">
        <v>1.5800000000000002E-2</v>
      </c>
      <c r="W36" s="920">
        <f>SQRT(X36^2+Y36^2)*1000/(SQRT(3)*W11)</f>
        <v>5.1854598274181711</v>
      </c>
      <c r="X36" s="966">
        <v>0.09</v>
      </c>
      <c r="Y36" s="965">
        <v>2.1399999999999999E-2</v>
      </c>
      <c r="Z36" s="920">
        <f>SQRT(AA36^2+AB36^2)*1000/(SQRT(3)*Z11)</f>
        <v>4.9453862151801147</v>
      </c>
      <c r="AA36" s="966">
        <v>8.6800000000000002E-2</v>
      </c>
      <c r="AB36" s="965">
        <v>1.5800000000000002E-2</v>
      </c>
      <c r="AC36" s="920">
        <f>SQRT(AD36^2+AE36^2)*1000/(SQRT(3)*AC11)</f>
        <v>5.1670677611313227</v>
      </c>
      <c r="AD36" s="966">
        <v>9.06E-2</v>
      </c>
      <c r="AE36" s="965">
        <v>1.7000000000000001E-2</v>
      </c>
      <c r="AF36" s="920">
        <f>SQRT(AG36^2+AH36^2)*1000/(SQRT(3)*AF11)</f>
        <v>5.4177425088875273</v>
      </c>
      <c r="AG36" s="966">
        <v>9.5000000000000001E-2</v>
      </c>
      <c r="AH36" s="965">
        <v>1.78E-2</v>
      </c>
      <c r="AI36" s="920">
        <f>SQRT(AJ36^2+AK36^2)*1000/(SQRT(3)*AI11)</f>
        <v>5.320719050502265</v>
      </c>
      <c r="AJ36" s="966">
        <v>9.3200000000000005E-2</v>
      </c>
      <c r="AK36" s="965">
        <v>1.7999999999999999E-2</v>
      </c>
      <c r="AL36" s="920">
        <f>SQRT(AM36^2+AN36^2)*1000/(SQRT(3)*AL11)</f>
        <v>5.7603287122160802</v>
      </c>
      <c r="AM36" s="966">
        <v>0.1008</v>
      </c>
      <c r="AN36" s="965">
        <v>0.02</v>
      </c>
      <c r="AO36" s="920">
        <f>SQRT(AP36^2+AQ36^2)*1000/(SQRT(3)*AO11)</f>
        <v>5.4371821467372525</v>
      </c>
      <c r="AP36" s="966">
        <v>9.5200000000000007E-2</v>
      </c>
      <c r="AQ36" s="965">
        <v>1.8599999999999998E-2</v>
      </c>
    </row>
    <row r="37" spans="1:45" s="710" customFormat="1" ht="16.5" customHeight="1">
      <c r="A37" s="776" t="s">
        <v>329</v>
      </c>
      <c r="B37" s="777" t="s">
        <v>328</v>
      </c>
      <c r="C37" s="778"/>
      <c r="D37" s="779"/>
      <c r="E37" s="780"/>
      <c r="F37" s="781"/>
      <c r="G37" s="782"/>
      <c r="H37" s="920">
        <f>SQRT(I37^2+J37^2)*1000/(SQRT(3)*H19)</f>
        <v>1.1218303799418807</v>
      </c>
      <c r="I37" s="966">
        <v>2.0400000000000001E-2</v>
      </c>
      <c r="J37" s="965">
        <v>2.9999999999999997E-4</v>
      </c>
      <c r="K37" s="920">
        <f>SQRT(L37^2+M37^2)*1000/(SQRT(3)*K19)</f>
        <v>1.0557262065181727</v>
      </c>
      <c r="L37" s="966">
        <v>1.9199999999999998E-2</v>
      </c>
      <c r="M37" s="965">
        <v>0</v>
      </c>
      <c r="N37" s="920">
        <f>SQRT(O37^2+P37^2)*1000/(SQRT(3)*N19)</f>
        <v>1.1383243443435487</v>
      </c>
      <c r="O37" s="966">
        <v>2.07E-2</v>
      </c>
      <c r="P37" s="965">
        <v>2.9999999999999997E-4</v>
      </c>
      <c r="Q37" s="920">
        <f>SQRT(R37^2+S37^2)*1000/(SQRT(3)*Q19)</f>
        <v>1.1713124216517325</v>
      </c>
      <c r="R37" s="966">
        <v>2.1299999999999999E-2</v>
      </c>
      <c r="S37" s="965">
        <v>2.9999999999999997E-4</v>
      </c>
      <c r="T37" s="920">
        <f>SQRT(U37^2+V37^2)*1000/(SQRT(3)*T19)</f>
        <v>1.4576096357873516</v>
      </c>
      <c r="U37" s="966">
        <v>2.64E-2</v>
      </c>
      <c r="V37" s="965">
        <v>2.3999999999999998E-3</v>
      </c>
      <c r="W37" s="920">
        <f>SQRT(X37^2+Y37^2)*1000/(SQRT(3)*W19)</f>
        <v>1.3974709907787093</v>
      </c>
      <c r="X37" s="966">
        <v>2.52E-2</v>
      </c>
      <c r="Y37" s="965">
        <v>3.3E-3</v>
      </c>
      <c r="Z37" s="920">
        <f>SQRT(AA37^2+AB37^2)*1000/(SQRT(3)*Z19)</f>
        <v>1.4513180094304081</v>
      </c>
      <c r="AA37" s="966">
        <v>2.6100000000000002E-2</v>
      </c>
      <c r="AB37" s="965">
        <v>1.5E-3</v>
      </c>
      <c r="AC37" s="920">
        <f>SQRT(AD37^2+AE37^2)*1000/(SQRT(3)*AC19)</f>
        <v>1.5246677298318259</v>
      </c>
      <c r="AD37" s="966">
        <v>2.7300000000000001E-2</v>
      </c>
      <c r="AE37" s="965">
        <v>3.0000000000000001E-3</v>
      </c>
      <c r="AF37" s="920">
        <f>SQRT(AG37^2+AH37^2)*1000/(SQRT(3)*AF19)</f>
        <v>1.5892459415464599</v>
      </c>
      <c r="AG37" s="966">
        <v>2.8500000000000001E-2</v>
      </c>
      <c r="AH37" s="965">
        <v>2.7000000000000001E-3</v>
      </c>
      <c r="AI37" s="920">
        <f>SQRT(AJ37^2+AK37^2)*1000/(SQRT(3)*AI19)</f>
        <v>1.7785862596006516</v>
      </c>
      <c r="AJ37" s="966">
        <v>3.1800000000000002E-2</v>
      </c>
      <c r="AK37" s="965">
        <v>3.8999999999999998E-3</v>
      </c>
      <c r="AL37" s="920">
        <f>SQRT(AM37^2+AN37^2)*1000/(SQRT(3)*AL19)</f>
        <v>1.6758101017243632</v>
      </c>
      <c r="AM37" s="966">
        <v>2.9700000000000001E-2</v>
      </c>
      <c r="AN37" s="965">
        <v>5.4000000000000003E-3</v>
      </c>
      <c r="AO37" s="920">
        <f>SQRT(AP37^2+AQ37^2)*1000/(SQRT(3)*AO19)</f>
        <v>1.7853571071357131</v>
      </c>
      <c r="AP37" s="966">
        <v>3.1800000000000002E-2</v>
      </c>
      <c r="AQ37" s="965">
        <v>4.7999999999999996E-3</v>
      </c>
    </row>
    <row r="38" spans="1:45" s="710" customFormat="1" ht="16.5" customHeight="1">
      <c r="A38" s="776" t="s">
        <v>327</v>
      </c>
      <c r="B38" s="777" t="s">
        <v>326</v>
      </c>
      <c r="C38" s="778"/>
      <c r="D38" s="779"/>
      <c r="E38" s="780"/>
      <c r="F38" s="781"/>
      <c r="G38" s="782"/>
      <c r="H38" s="920">
        <f>SQRT(I38^2+J38^2)*1000/(SQRT(3)*H19)</f>
        <v>6.1362311994687202</v>
      </c>
      <c r="I38" s="966">
        <v>0.105</v>
      </c>
      <c r="J38" s="965">
        <v>3.78E-2</v>
      </c>
      <c r="K38" s="920">
        <f>SQRT(L38^2+M38^2)*1000/(SQRT(3)*K19)</f>
        <v>6.0009069609302799</v>
      </c>
      <c r="L38" s="966">
        <v>0.1026</v>
      </c>
      <c r="M38" s="965">
        <v>3.7199999999999997E-2</v>
      </c>
      <c r="N38" s="920">
        <f>SQRT(O38^2+P38^2)*1000/(SQRT(3)*N19)</f>
        <v>5.9897417976671656</v>
      </c>
      <c r="O38" s="966">
        <v>0.1026</v>
      </c>
      <c r="P38" s="965">
        <v>3.6600000000000001E-2</v>
      </c>
      <c r="Q38" s="920">
        <f>SQRT(R38^2+S38^2)*1000/(SQRT(3)*Q19)</f>
        <v>6.374524125229212</v>
      </c>
      <c r="R38" s="966">
        <v>0.10979999999999999</v>
      </c>
      <c r="S38" s="965">
        <v>3.7199999999999997E-2</v>
      </c>
      <c r="T38" s="920">
        <f>SQRT(U38^2+V38^2)*1000/(SQRT(3)*T19)</f>
        <v>7.1069574036584013</v>
      </c>
      <c r="U38" s="966">
        <v>0.1236</v>
      </c>
      <c r="V38" s="965">
        <v>3.78E-2</v>
      </c>
      <c r="W38" s="920">
        <f>SQRT(X38^2+Y38^2)*1000/(SQRT(3)*W19)</f>
        <v>8.0141371686428684</v>
      </c>
      <c r="X38" s="966">
        <v>0.13919999999999999</v>
      </c>
      <c r="Y38" s="965">
        <v>4.3200000000000002E-2</v>
      </c>
      <c r="Z38" s="920">
        <f>SQRT(AA38^2+AB38^2)*1000/(SQRT(3)*Z19)</f>
        <v>9.1644855751966894</v>
      </c>
      <c r="AA38" s="966">
        <v>0.159</v>
      </c>
      <c r="AB38" s="965">
        <v>4.4400000000000002E-2</v>
      </c>
      <c r="AC38" s="920">
        <f>SQRT(AD38^2+AE38^2)*1000/(SQRT(3)*AC19)</f>
        <v>10.857297875611748</v>
      </c>
      <c r="AD38" s="966">
        <v>0.18779999999999999</v>
      </c>
      <c r="AE38" s="965">
        <v>5.4600000000000003E-2</v>
      </c>
      <c r="AF38" s="920">
        <f>SQRT(AG38^2+AH38^2)*1000/(SQRT(3)*AF19)</f>
        <v>11.211126130430701</v>
      </c>
      <c r="AG38" s="966">
        <v>0.19320000000000001</v>
      </c>
      <c r="AH38" s="965">
        <v>5.8799999999999998E-2</v>
      </c>
      <c r="AI38" s="920">
        <f>SQRT(AJ38^2+AK38^2)*1000/(SQRT(3)*AI19)</f>
        <v>10.496406823909684</v>
      </c>
      <c r="AJ38" s="966">
        <v>0.1812</v>
      </c>
      <c r="AK38" s="965">
        <v>5.3999999999999999E-2</v>
      </c>
      <c r="AL38" s="920">
        <f>SQRT(AM38^2+AN38^2)*1000/(SQRT(3)*AL19)</f>
        <v>10.477575377863744</v>
      </c>
      <c r="AM38" s="966">
        <v>0.1812</v>
      </c>
      <c r="AN38" s="965">
        <v>5.28E-2</v>
      </c>
      <c r="AO38" s="920">
        <f>SQRT(AP38^2+AQ38^2)*1000/(SQRT(3)*AO19)</f>
        <v>10.41363466721627</v>
      </c>
      <c r="AP38" s="966">
        <v>0.18</v>
      </c>
      <c r="AQ38" s="965">
        <v>5.28E-2</v>
      </c>
    </row>
    <row r="39" spans="1:45" s="710" customFormat="1" ht="16.5" customHeight="1">
      <c r="A39" s="776" t="s">
        <v>325</v>
      </c>
      <c r="B39" s="777" t="s">
        <v>324</v>
      </c>
      <c r="C39" s="778"/>
      <c r="D39" s="779"/>
      <c r="E39" s="780"/>
      <c r="F39" s="781"/>
      <c r="G39" s="782"/>
      <c r="H39" s="920">
        <f>SQRT(I39^2+J39^2)*1000/(SQRT(3)*H19)</f>
        <v>4.4318506377794131</v>
      </c>
      <c r="I39" s="966">
        <v>8.0600000000000005E-2</v>
      </c>
      <c r="J39" s="965">
        <v>0</v>
      </c>
      <c r="K39" s="920">
        <f>SQRT(L39^2+M39^2)*1000/(SQRT(3)*K19)</f>
        <v>4.4538449337485417</v>
      </c>
      <c r="L39" s="966">
        <v>8.1000000000000003E-2</v>
      </c>
      <c r="M39" s="965">
        <v>0</v>
      </c>
      <c r="N39" s="920">
        <f>SQRT(O39^2+P39^2)*1000/(SQRT(3)*N19)</f>
        <v>4.4098563418102836</v>
      </c>
      <c r="O39" s="966">
        <v>8.0199999999999994E-2</v>
      </c>
      <c r="P39" s="965">
        <v>0</v>
      </c>
      <c r="Q39" s="920">
        <f>SQRT(R39^2+S39^2)*1000/(SQRT(3)*Q19)</f>
        <v>4.5528325471699391</v>
      </c>
      <c r="R39" s="966">
        <v>8.2799999999999999E-2</v>
      </c>
      <c r="S39" s="965">
        <v>2.0000000000000001E-4</v>
      </c>
      <c r="T39" s="920">
        <f>SQRT(U39^2+V39^2)*1000/(SQRT(3)*T19)</f>
        <v>5.3118046208001699</v>
      </c>
      <c r="U39" s="966">
        <v>9.6600000000000005E-2</v>
      </c>
      <c r="V39" s="965">
        <v>8.0000000000000004E-4</v>
      </c>
      <c r="W39" s="920">
        <f>SQRT(X39^2+Y39^2)*1000/(SQRT(3)*W19)</f>
        <v>5.5209625942169049</v>
      </c>
      <c r="X39" s="966">
        <v>0.1004</v>
      </c>
      <c r="Y39" s="965">
        <v>1.1999999999999999E-3</v>
      </c>
      <c r="Z39" s="920">
        <f>SQRT(AA39^2+AB39^2)*1000/(SQRT(3)*Z19)</f>
        <v>5.396415641437188</v>
      </c>
      <c r="AA39" s="966">
        <v>9.7199999999999995E-2</v>
      </c>
      <c r="AB39" s="965">
        <v>1.1999999999999999E-3</v>
      </c>
      <c r="AC39" s="920">
        <f>SQRT(AD39^2+AE39^2)*1000/(SQRT(3)*AC19)</f>
        <v>4.7410509491634985</v>
      </c>
      <c r="AD39" s="966">
        <v>8.5400000000000004E-2</v>
      </c>
      <c r="AE39" s="965">
        <v>5.9999999999999995E-4</v>
      </c>
      <c r="AF39" s="920">
        <f>SQRT(AG39^2+AH39^2)*1000/(SQRT(3)*AF19)</f>
        <v>4.7520887134016609</v>
      </c>
      <c r="AG39" s="966">
        <v>8.5599999999999996E-2</v>
      </c>
      <c r="AH39" s="965">
        <v>4.0000000000000002E-4</v>
      </c>
      <c r="AI39" s="920">
        <f>SQRT(AJ39^2+AK39^2)*1000/(SQRT(3)*AI19)</f>
        <v>4.9519386357734181</v>
      </c>
      <c r="AJ39" s="966">
        <v>8.9200000000000002E-2</v>
      </c>
      <c r="AK39" s="965">
        <v>4.0000000000000002E-4</v>
      </c>
      <c r="AL39" s="920">
        <f>SQRT(AM39^2+AN39^2)*1000/(SQRT(3)*AL19)</f>
        <v>5.018555313623378</v>
      </c>
      <c r="AM39" s="966">
        <v>9.0399999999999994E-2</v>
      </c>
      <c r="AN39" s="965">
        <v>4.0000000000000002E-4</v>
      </c>
      <c r="AO39" s="920">
        <f>SQRT(AP39^2+AQ39^2)*1000/(SQRT(3)*AO19)</f>
        <v>4.8299612463275157</v>
      </c>
      <c r="AP39" s="966">
        <v>8.6999999999999994E-2</v>
      </c>
      <c r="AQ39" s="965">
        <v>8.0000000000000004E-4</v>
      </c>
      <c r="AR39" s="720"/>
      <c r="AS39" s="720"/>
    </row>
    <row r="40" spans="1:45" s="710" customFormat="1" ht="16.5" customHeight="1">
      <c r="A40" s="776" t="s">
        <v>323</v>
      </c>
      <c r="B40" s="777" t="s">
        <v>322</v>
      </c>
      <c r="C40" s="778"/>
      <c r="D40" s="779"/>
      <c r="E40" s="780"/>
      <c r="F40" s="781"/>
      <c r="G40" s="782"/>
      <c r="H40" s="920">
        <f>SQRT(I40^2+J40^2)*1000/(SQRT(3)*H19)</f>
        <v>12.946273069673673</v>
      </c>
      <c r="I40" s="966">
        <v>0.23519999999999999</v>
      </c>
      <c r="J40" s="965">
        <v>1.0800000000000001E-2</v>
      </c>
      <c r="K40" s="920">
        <f>SQRT(L40^2+M40^2)*1000/(SQRT(3)*K19)</f>
        <v>12.409169311166533</v>
      </c>
      <c r="L40" s="966">
        <v>0.22559999999999999</v>
      </c>
      <c r="M40" s="965">
        <v>6.0000000000000001E-3</v>
      </c>
      <c r="N40" s="920">
        <f>SQRT(O40^2+P40^2)*1000/(SQRT(3)*N19)</f>
        <v>12.407590391358344</v>
      </c>
      <c r="O40" s="966">
        <v>0.22559999999999999</v>
      </c>
      <c r="P40" s="965">
        <v>4.7999999999999996E-3</v>
      </c>
      <c r="Q40" s="920">
        <f>SQRT(R40^2+S40^2)*1000/(SQRT(3)*Q19)</f>
        <v>12.275654796395676</v>
      </c>
      <c r="R40" s="966">
        <v>0.22320000000000001</v>
      </c>
      <c r="S40" s="965">
        <v>4.7999999999999996E-3</v>
      </c>
      <c r="T40" s="920">
        <f>SQRT(U40^2+V40^2)*1000/(SQRT(3)*T19)</f>
        <v>12.475128998828628</v>
      </c>
      <c r="U40" s="966">
        <v>0.2268</v>
      </c>
      <c r="V40" s="965">
        <v>6.0000000000000001E-3</v>
      </c>
      <c r="W40" s="920">
        <f>SQRT(X40^2+Y40^2)*1000/(SQRT(3)*W19)</f>
        <v>14.066895571532765</v>
      </c>
      <c r="X40" s="966">
        <v>0.25559999999999999</v>
      </c>
      <c r="Y40" s="965">
        <v>1.0800000000000001E-2</v>
      </c>
      <c r="Z40" s="920">
        <f>SQRT(AA40^2+AB40^2)*1000/(SQRT(3)*Z19)</f>
        <v>18.9310489773973</v>
      </c>
      <c r="AA40" s="966">
        <v>0.34079999999999999</v>
      </c>
      <c r="AB40" s="965">
        <v>1.2E-2</v>
      </c>
      <c r="AC40" s="920">
        <f>SQRT(AD40^2+AE40^2)*1000/(SQRT(3)*AC19)</f>
        <v>19.663402764629112</v>
      </c>
      <c r="AD40" s="966">
        <v>0.35399999999999998</v>
      </c>
      <c r="AE40" s="965">
        <v>1.2E-2</v>
      </c>
      <c r="AF40" s="920">
        <f>SQRT(AG40^2+AH40^2)*1000/(SQRT(3)*AF19)</f>
        <v>20.409382631728086</v>
      </c>
      <c r="AG40" s="966">
        <v>0.36720000000000003</v>
      </c>
      <c r="AH40" s="965">
        <v>1.7999999999999999E-2</v>
      </c>
      <c r="AI40" s="920">
        <f>SQRT(AJ40^2+AK40^2)*1000/(SQRT(3)*AI19)</f>
        <v>20.203623203092665</v>
      </c>
      <c r="AJ40" s="966">
        <v>0.36359999999999998</v>
      </c>
      <c r="AK40" s="965">
        <v>1.5599999999999999E-2</v>
      </c>
      <c r="AL40" s="920">
        <f>SQRT(AM40^2+AN40^2)*1000/(SQRT(3)*AL19)</f>
        <v>19.940406778328452</v>
      </c>
      <c r="AM40" s="966">
        <v>0.35880000000000001</v>
      </c>
      <c r="AN40" s="965">
        <v>1.6799999999999999E-2</v>
      </c>
      <c r="AO40" s="920">
        <f>SQRT(AP40^2+AQ40^2)*1000/(SQRT(3)*AO19)</f>
        <v>19.596823797712222</v>
      </c>
      <c r="AP40" s="966">
        <v>0.3528</v>
      </c>
      <c r="AQ40" s="965">
        <v>1.2E-2</v>
      </c>
      <c r="AR40" s="720"/>
      <c r="AS40" s="720"/>
    </row>
    <row r="41" spans="1:45" s="710" customFormat="1" ht="16.5" customHeight="1">
      <c r="A41" s="776" t="s">
        <v>321</v>
      </c>
      <c r="B41" s="777" t="s">
        <v>320</v>
      </c>
      <c r="C41" s="778"/>
      <c r="D41" s="779"/>
      <c r="E41" s="780"/>
      <c r="F41" s="781"/>
      <c r="G41" s="782"/>
      <c r="H41" s="920">
        <f>SQRT(I41^2+J41^2)*1000/(SQRT(3)*H19)</f>
        <v>176.21705848379227</v>
      </c>
      <c r="I41" s="966">
        <v>3.0743999999999998</v>
      </c>
      <c r="J41" s="965">
        <v>0.90480000000000005</v>
      </c>
      <c r="K41" s="920">
        <f>SQRT(L41^2+M41^2)*1000/(SQRT(3)*K19)</f>
        <v>172.71968403080371</v>
      </c>
      <c r="L41" s="966">
        <v>3.0084</v>
      </c>
      <c r="M41" s="965">
        <v>0.90359999999999996</v>
      </c>
      <c r="N41" s="920">
        <f>SQRT(O41^2+P41^2)*1000/(SQRT(3)*N19)</f>
        <v>172.70716831213042</v>
      </c>
      <c r="O41" s="966">
        <v>3.0095999999999998</v>
      </c>
      <c r="P41" s="965">
        <v>0.89880000000000004</v>
      </c>
      <c r="Q41" s="920">
        <f>SQRT(R41^2+S41^2)*1000/(SQRT(3)*Q19)</f>
        <v>188.49843320231574</v>
      </c>
      <c r="R41" s="966">
        <v>3.3035999999999999</v>
      </c>
      <c r="S41" s="965">
        <v>0.91559999999999997</v>
      </c>
      <c r="T41" s="920">
        <f>SQRT(U41^2+V41^2)*1000/(SQRT(3)*T19)</f>
        <v>229.03405563246653</v>
      </c>
      <c r="U41" s="966">
        <v>4.0511999999999997</v>
      </c>
      <c r="V41" s="965">
        <v>0.96840000000000004</v>
      </c>
      <c r="W41" s="920">
        <f>SQRT(X41^2+Y41^2)*1000/(SQRT(3)*W19)</f>
        <v>260.48233230331931</v>
      </c>
      <c r="X41" s="966">
        <v>4.6128</v>
      </c>
      <c r="Y41" s="965">
        <v>1.0788</v>
      </c>
      <c r="Z41" s="920">
        <f>SQRT(AA41^2+AB41^2)*1000/(SQRT(3)*Z19)</f>
        <v>281.9699168770822</v>
      </c>
      <c r="AA41" s="966">
        <v>4.9488000000000003</v>
      </c>
      <c r="AB41" s="965">
        <v>1.1435999999999999</v>
      </c>
      <c r="AC41" s="920">
        <f>SQRT(AD41^2+AE41^2)*1000/(SQRT(3)*AC19)</f>
        <v>311.13473127556364</v>
      </c>
      <c r="AD41" s="966">
        <v>5.4816000000000003</v>
      </c>
      <c r="AE41" s="965">
        <v>1.1676</v>
      </c>
      <c r="AF41" s="920">
        <f>SQRT(AG41^2+AH41^2)*1000/(SQRT(3)*AF19)</f>
        <v>317.38757735669969</v>
      </c>
      <c r="AG41" s="966">
        <v>5.5991999999999997</v>
      </c>
      <c r="AH41" s="965">
        <v>1.1556</v>
      </c>
      <c r="AI41" s="920">
        <f>SQRT(AJ41^2+AK41^2)*1000/(SQRT(3)*AI19)</f>
        <v>316.62952003655613</v>
      </c>
      <c r="AJ41" s="966">
        <v>5.5860000000000003</v>
      </c>
      <c r="AK41" s="965">
        <v>1.1519999999999999</v>
      </c>
      <c r="AL41" s="920">
        <f>SQRT(AM41^2+AN41^2)*1000/(SQRT(3)*AL19)</f>
        <v>316.32651096369011</v>
      </c>
      <c r="AM41" s="966">
        <v>5.5823999999999998</v>
      </c>
      <c r="AN41" s="965">
        <v>1.1424000000000001</v>
      </c>
      <c r="AO41" s="920">
        <f>SQRT(AP41^2+AQ41^2)*1000/(SQRT(3)*AO19)</f>
        <v>318.02178389158479</v>
      </c>
      <c r="AP41" s="966">
        <v>5.6172000000000004</v>
      </c>
      <c r="AQ41" s="965">
        <v>1.1244000000000001</v>
      </c>
      <c r="AR41" s="720"/>
      <c r="AS41" s="720"/>
    </row>
    <row r="42" spans="1:45" s="710" customFormat="1" ht="16.5" customHeight="1" thickBot="1">
      <c r="A42" s="776" t="s">
        <v>319</v>
      </c>
      <c r="B42" s="777" t="s">
        <v>318</v>
      </c>
      <c r="C42" s="778"/>
      <c r="D42" s="779"/>
      <c r="E42" s="780"/>
      <c r="F42" s="781"/>
      <c r="G42" s="782"/>
      <c r="H42" s="952">
        <f>SQRT(I42^2+J42^2)*1000/(SQRT(3)*H19)</f>
        <v>16.298608095489016</v>
      </c>
      <c r="I42" s="966">
        <v>0.2964</v>
      </c>
      <c r="J42" s="965">
        <v>3.0000000000000001E-3</v>
      </c>
      <c r="K42" s="952">
        <f>SQRT(L42^2+M42^2)*1000/(SQRT(3)*K19)</f>
        <v>16.099959859670246</v>
      </c>
      <c r="L42" s="966">
        <v>0.2928</v>
      </c>
      <c r="M42" s="965">
        <v>1.1999999999999999E-3</v>
      </c>
      <c r="N42" s="952">
        <f>SQRT(O42^2+P42^2)*1000/(SQRT(3)*N19)</f>
        <v>16.034690284411692</v>
      </c>
      <c r="O42" s="966">
        <v>0.29160000000000003</v>
      </c>
      <c r="P42" s="965">
        <v>3.0000000000000001E-3</v>
      </c>
      <c r="Q42" s="952">
        <f>SQRT(R42^2+S42^2)*1000/(SQRT(3)*Q19)</f>
        <v>18.016349339902767</v>
      </c>
      <c r="R42" s="966">
        <v>0.3276</v>
      </c>
      <c r="S42" s="965">
        <v>6.0000000000000001E-3</v>
      </c>
      <c r="T42" s="952">
        <f>SQRT(U42^2+V42^2)*1000/(SQRT(3)*T19)</f>
        <v>22.104882952418819</v>
      </c>
      <c r="U42" s="966">
        <v>0.40200000000000002</v>
      </c>
      <c r="V42" s="965">
        <v>3.0000000000000001E-3</v>
      </c>
      <c r="W42" s="952">
        <f>SQRT(X42^2+Y42^2)*1000/(SQRT(3)*W19)</f>
        <v>26.885840797232838</v>
      </c>
      <c r="X42" s="966">
        <v>0.4884</v>
      </c>
      <c r="Y42" s="965">
        <v>2.3400000000000001E-2</v>
      </c>
      <c r="Z42" s="952">
        <f>SQRT(AA42^2+AB42^2)*1000/(SQRT(3)*Z19)</f>
        <v>28.474607186717606</v>
      </c>
      <c r="AA42" s="966">
        <v>0.51119999999999999</v>
      </c>
      <c r="AB42" s="965">
        <v>4.2000000000000003E-2</v>
      </c>
      <c r="AC42" s="952">
        <f>SQRT(AD42^2+AE42^2)*1000/(SQRT(3)*AC19)</f>
        <v>30.578465128024312</v>
      </c>
      <c r="AD42" s="966">
        <v>0.54779999999999995</v>
      </c>
      <c r="AE42" s="965">
        <v>5.7599999999999998E-2</v>
      </c>
      <c r="AF42" s="952">
        <f>SQRT(AG42^2+AH42^2)*1000/(SQRT(3)*AF19)</f>
        <v>31.81115691297649</v>
      </c>
      <c r="AG42" s="966">
        <v>0.56999999999999995</v>
      </c>
      <c r="AH42" s="965">
        <v>5.8799999999999998E-2</v>
      </c>
      <c r="AI42" s="952">
        <f>SQRT(AJ42^2+AK42^2)*1000/(SQRT(3)*AI19)</f>
        <v>32.249191540712864</v>
      </c>
      <c r="AJ42" s="966">
        <v>0.57840000000000003</v>
      </c>
      <c r="AK42" s="965">
        <v>5.3999999999999999E-2</v>
      </c>
      <c r="AL42" s="952">
        <f>SQRT(AM42^2+AN42^2)*1000/(SQRT(3)*AL19)</f>
        <v>33.183994858860785</v>
      </c>
      <c r="AM42" s="966">
        <v>0.59519999999999995</v>
      </c>
      <c r="AN42" s="965">
        <v>5.5199999999999999E-2</v>
      </c>
      <c r="AO42" s="952">
        <f>SQRT(AP42^2+AQ42^2)*1000/(SQRT(3)*AO19)</f>
        <v>32.355476338827501</v>
      </c>
      <c r="AP42" s="966">
        <v>0.58140000000000003</v>
      </c>
      <c r="AQ42" s="965">
        <v>4.0800000000000003E-2</v>
      </c>
    </row>
    <row r="43" spans="1:45" s="710" customFormat="1" ht="16.5" customHeight="1">
      <c r="A43" s="1582" t="s">
        <v>50</v>
      </c>
      <c r="B43" s="1583"/>
      <c r="C43" s="1583"/>
      <c r="D43" s="1583"/>
      <c r="E43" s="1583"/>
      <c r="F43" s="1583"/>
      <c r="G43" s="1642"/>
      <c r="H43" s="773">
        <f t="shared" ref="H43:AQ43" si="3">H31+H32+H33+H34+H35+H36</f>
        <v>123.20644508954409</v>
      </c>
      <c r="I43" s="774">
        <f t="shared" si="3"/>
        <v>2.1726000000000005</v>
      </c>
      <c r="J43" s="775">
        <f t="shared" si="3"/>
        <v>0.4178</v>
      </c>
      <c r="K43" s="773">
        <f t="shared" si="3"/>
        <v>121.03921710621582</v>
      </c>
      <c r="L43" s="774">
        <f t="shared" si="3"/>
        <v>2.1334</v>
      </c>
      <c r="M43" s="775">
        <f t="shared" si="3"/>
        <v>0.41720000000000002</v>
      </c>
      <c r="N43" s="773">
        <f t="shared" si="3"/>
        <v>122.23840241319759</v>
      </c>
      <c r="O43" s="774">
        <f t="shared" si="3"/>
        <v>2.1568000000000001</v>
      </c>
      <c r="P43" s="775">
        <f t="shared" si="3"/>
        <v>0.40819999999999995</v>
      </c>
      <c r="Q43" s="773">
        <f t="shared" si="3"/>
        <v>133.46398226652181</v>
      </c>
      <c r="R43" s="774">
        <f t="shared" si="3"/>
        <v>2.3626</v>
      </c>
      <c r="S43" s="775">
        <f t="shared" si="3"/>
        <v>0.41139999999999999</v>
      </c>
      <c r="T43" s="773">
        <f t="shared" si="3"/>
        <v>160.4509372241819</v>
      </c>
      <c r="U43" s="774">
        <f t="shared" si="3"/>
        <v>2.8216000000000001</v>
      </c>
      <c r="V43" s="775">
        <f t="shared" si="3"/>
        <v>0.44739999999999996</v>
      </c>
      <c r="W43" s="773">
        <f t="shared" si="3"/>
        <v>183.7867057732733</v>
      </c>
      <c r="X43" s="774">
        <f t="shared" si="3"/>
        <v>3.2209999999999996</v>
      </c>
      <c r="Y43" s="775">
        <f t="shared" si="3"/>
        <v>0.57620000000000005</v>
      </c>
      <c r="Z43" s="773">
        <f t="shared" si="3"/>
        <v>201.63139180189035</v>
      </c>
      <c r="AA43" s="774">
        <f t="shared" si="3"/>
        <v>3.5272000000000001</v>
      </c>
      <c r="AB43" s="775">
        <f t="shared" si="3"/>
        <v>0.65619999999999989</v>
      </c>
      <c r="AC43" s="773">
        <f t="shared" si="3"/>
        <v>220.21717715048524</v>
      </c>
      <c r="AD43" s="774">
        <f t="shared" si="3"/>
        <v>3.8589999999999995</v>
      </c>
      <c r="AE43" s="775">
        <f t="shared" si="3"/>
        <v>0.68120000000000014</v>
      </c>
      <c r="AF43" s="773">
        <f t="shared" si="3"/>
        <v>233.60300413601618</v>
      </c>
      <c r="AG43" s="774">
        <f t="shared" si="3"/>
        <v>4.1006</v>
      </c>
      <c r="AH43" s="775">
        <f t="shared" si="3"/>
        <v>0.68940000000000001</v>
      </c>
      <c r="AI43" s="773">
        <f t="shared" si="3"/>
        <v>237.47885317510273</v>
      </c>
      <c r="AJ43" s="774">
        <f t="shared" si="3"/>
        <v>4.1706000000000003</v>
      </c>
      <c r="AK43" s="775">
        <f t="shared" si="3"/>
        <v>0.69299999999999995</v>
      </c>
      <c r="AL43" s="773">
        <f t="shared" si="3"/>
        <v>237.46790157488118</v>
      </c>
      <c r="AM43" s="774">
        <f t="shared" si="3"/>
        <v>4.1714000000000002</v>
      </c>
      <c r="AN43" s="775">
        <f t="shared" si="3"/>
        <v>0.68920000000000015</v>
      </c>
      <c r="AO43" s="773">
        <f t="shared" si="3"/>
        <v>236.37935441949531</v>
      </c>
      <c r="AP43" s="774">
        <f t="shared" si="3"/>
        <v>4.1589999999999998</v>
      </c>
      <c r="AQ43" s="775">
        <f t="shared" si="3"/>
        <v>0.65379999999999994</v>
      </c>
      <c r="AR43" s="720"/>
      <c r="AS43" s="720"/>
    </row>
    <row r="44" spans="1:45" s="710" customFormat="1" ht="16.5" customHeight="1" thickBot="1">
      <c r="A44" s="1585" t="s">
        <v>51</v>
      </c>
      <c r="B44" s="1586"/>
      <c r="C44" s="1586"/>
      <c r="D44" s="1586"/>
      <c r="E44" s="1586"/>
      <c r="F44" s="1586"/>
      <c r="G44" s="1657"/>
      <c r="H44" s="813">
        <f t="shared" ref="H44:AQ44" si="4">H37+H38+H39+H40+H41+H42</f>
        <v>217.15185186614497</v>
      </c>
      <c r="I44" s="814">
        <f t="shared" si="4"/>
        <v>3.8120000000000003</v>
      </c>
      <c r="J44" s="815">
        <f t="shared" si="4"/>
        <v>0.95669999999999999</v>
      </c>
      <c r="K44" s="813">
        <f t="shared" si="4"/>
        <v>212.73929130283747</v>
      </c>
      <c r="L44" s="814">
        <f t="shared" si="4"/>
        <v>3.7296</v>
      </c>
      <c r="M44" s="815">
        <f t="shared" si="4"/>
        <v>0.94799999999999995</v>
      </c>
      <c r="N44" s="813">
        <f t="shared" si="4"/>
        <v>212.68737147172143</v>
      </c>
      <c r="O44" s="814">
        <f t="shared" si="4"/>
        <v>3.7302999999999997</v>
      </c>
      <c r="P44" s="815">
        <f t="shared" si="4"/>
        <v>0.94350000000000001</v>
      </c>
      <c r="Q44" s="813">
        <f t="shared" si="4"/>
        <v>230.88910643266507</v>
      </c>
      <c r="R44" s="814">
        <f t="shared" si="4"/>
        <v>4.0682999999999998</v>
      </c>
      <c r="S44" s="815">
        <f t="shared" si="4"/>
        <v>0.96409999999999996</v>
      </c>
      <c r="T44" s="813">
        <f t="shared" si="4"/>
        <v>277.49043924395994</v>
      </c>
      <c r="U44" s="814">
        <f t="shared" si="4"/>
        <v>4.9265999999999996</v>
      </c>
      <c r="V44" s="815">
        <f t="shared" si="4"/>
        <v>1.0184</v>
      </c>
      <c r="W44" s="813">
        <f t="shared" si="4"/>
        <v>316.36763942572338</v>
      </c>
      <c r="X44" s="814">
        <f t="shared" si="4"/>
        <v>5.6216000000000008</v>
      </c>
      <c r="Y44" s="815">
        <f t="shared" si="4"/>
        <v>1.1607000000000001</v>
      </c>
      <c r="Z44" s="813">
        <f t="shared" si="4"/>
        <v>345.38779226726137</v>
      </c>
      <c r="AA44" s="814">
        <f t="shared" si="4"/>
        <v>6.0831</v>
      </c>
      <c r="AB44" s="815">
        <f t="shared" si="4"/>
        <v>1.2446999999999999</v>
      </c>
      <c r="AC44" s="813">
        <f t="shared" si="4"/>
        <v>378.49961572282416</v>
      </c>
      <c r="AD44" s="814">
        <f t="shared" si="4"/>
        <v>6.6838999999999995</v>
      </c>
      <c r="AE44" s="815">
        <f t="shared" si="4"/>
        <v>1.2954000000000001</v>
      </c>
      <c r="AF44" s="813">
        <f t="shared" si="4"/>
        <v>387.16057768678314</v>
      </c>
      <c r="AG44" s="814">
        <f t="shared" si="4"/>
        <v>6.8437000000000001</v>
      </c>
      <c r="AH44" s="815">
        <f t="shared" si="4"/>
        <v>1.2943</v>
      </c>
      <c r="AI44" s="813">
        <f t="shared" si="4"/>
        <v>386.30926649964539</v>
      </c>
      <c r="AJ44" s="814">
        <f t="shared" si="4"/>
        <v>6.8302000000000005</v>
      </c>
      <c r="AK44" s="815">
        <f t="shared" si="4"/>
        <v>1.2799</v>
      </c>
      <c r="AL44" s="813">
        <f t="shared" si="4"/>
        <v>386.62285339409084</v>
      </c>
      <c r="AM44" s="814">
        <f t="shared" si="4"/>
        <v>6.8376999999999999</v>
      </c>
      <c r="AN44" s="815">
        <f t="shared" si="4"/>
        <v>1.2729999999999999</v>
      </c>
      <c r="AO44" s="813">
        <f t="shared" si="4"/>
        <v>387.003037048804</v>
      </c>
      <c r="AP44" s="814">
        <f t="shared" si="4"/>
        <v>6.850200000000001</v>
      </c>
      <c r="AQ44" s="815">
        <f t="shared" si="4"/>
        <v>1.2356</v>
      </c>
      <c r="AR44" s="720"/>
      <c r="AS44" s="720"/>
    </row>
    <row r="45" spans="1:45" s="710" customFormat="1" ht="16.5" customHeight="1" thickBot="1">
      <c r="A45" s="1588" t="s">
        <v>52</v>
      </c>
      <c r="B45" s="1589"/>
      <c r="C45" s="1589"/>
      <c r="D45" s="1589"/>
      <c r="E45" s="1589"/>
      <c r="F45" s="1589"/>
      <c r="G45" s="1589"/>
      <c r="H45" s="820">
        <f t="shared" ref="H45:AQ45" si="5">H43+H44</f>
        <v>340.35829695568907</v>
      </c>
      <c r="I45" s="821">
        <f t="shared" si="5"/>
        <v>5.9846000000000004</v>
      </c>
      <c r="J45" s="822">
        <f t="shared" si="5"/>
        <v>1.3745000000000001</v>
      </c>
      <c r="K45" s="820">
        <f t="shared" si="5"/>
        <v>333.7785084090533</v>
      </c>
      <c r="L45" s="821">
        <f t="shared" si="5"/>
        <v>5.8629999999999995</v>
      </c>
      <c r="M45" s="822">
        <f t="shared" si="5"/>
        <v>1.3652</v>
      </c>
      <c r="N45" s="820">
        <f t="shared" si="5"/>
        <v>334.92577388491901</v>
      </c>
      <c r="O45" s="821">
        <f t="shared" si="5"/>
        <v>5.8871000000000002</v>
      </c>
      <c r="P45" s="822">
        <f t="shared" si="5"/>
        <v>1.3516999999999999</v>
      </c>
      <c r="Q45" s="820">
        <f t="shared" si="5"/>
        <v>364.35308869918686</v>
      </c>
      <c r="R45" s="821">
        <f t="shared" si="5"/>
        <v>6.4308999999999994</v>
      </c>
      <c r="S45" s="822">
        <f t="shared" si="5"/>
        <v>1.3754999999999999</v>
      </c>
      <c r="T45" s="820">
        <f t="shared" si="5"/>
        <v>437.94137646814181</v>
      </c>
      <c r="U45" s="821">
        <f t="shared" si="5"/>
        <v>7.7481999999999998</v>
      </c>
      <c r="V45" s="822">
        <f t="shared" si="5"/>
        <v>1.4658</v>
      </c>
      <c r="W45" s="820">
        <f t="shared" si="5"/>
        <v>500.15434519899668</v>
      </c>
      <c r="X45" s="821">
        <f t="shared" si="5"/>
        <v>8.8426000000000009</v>
      </c>
      <c r="Y45" s="822">
        <f t="shared" si="5"/>
        <v>1.7369000000000001</v>
      </c>
      <c r="Z45" s="820">
        <f t="shared" si="5"/>
        <v>547.01918406915172</v>
      </c>
      <c r="AA45" s="821">
        <f t="shared" si="5"/>
        <v>9.6103000000000005</v>
      </c>
      <c r="AB45" s="822">
        <f t="shared" si="5"/>
        <v>1.9008999999999998</v>
      </c>
      <c r="AC45" s="820">
        <f t="shared" si="5"/>
        <v>598.71679287330937</v>
      </c>
      <c r="AD45" s="821">
        <f t="shared" si="5"/>
        <v>10.542899999999999</v>
      </c>
      <c r="AE45" s="822">
        <f t="shared" si="5"/>
        <v>1.9766000000000004</v>
      </c>
      <c r="AF45" s="820">
        <f t="shared" si="5"/>
        <v>620.76358182279932</v>
      </c>
      <c r="AG45" s="821">
        <f t="shared" si="5"/>
        <v>10.9443</v>
      </c>
      <c r="AH45" s="822">
        <f t="shared" si="5"/>
        <v>1.9837</v>
      </c>
      <c r="AI45" s="820">
        <f t="shared" si="5"/>
        <v>623.78811967474815</v>
      </c>
      <c r="AJ45" s="821">
        <f t="shared" si="5"/>
        <v>11.000800000000002</v>
      </c>
      <c r="AK45" s="822">
        <f t="shared" si="5"/>
        <v>1.9729000000000001</v>
      </c>
      <c r="AL45" s="820">
        <f t="shared" si="5"/>
        <v>624.09075496897208</v>
      </c>
      <c r="AM45" s="821">
        <f t="shared" si="5"/>
        <v>11.0091</v>
      </c>
      <c r="AN45" s="822">
        <f t="shared" si="5"/>
        <v>1.9622000000000002</v>
      </c>
      <c r="AO45" s="820">
        <f t="shared" si="5"/>
        <v>623.38239146829937</v>
      </c>
      <c r="AP45" s="821">
        <f t="shared" si="5"/>
        <v>11.0092</v>
      </c>
      <c r="AQ45" s="822">
        <f t="shared" si="5"/>
        <v>1.8894</v>
      </c>
    </row>
    <row r="46" spans="1:45" s="710" customFormat="1" ht="16.5" customHeight="1" thickBot="1">
      <c r="A46" s="823"/>
      <c r="B46" s="711"/>
      <c r="C46" s="757"/>
      <c r="D46" s="759"/>
      <c r="E46" s="760"/>
      <c r="F46" s="759"/>
      <c r="G46" s="760"/>
      <c r="H46" s="761"/>
      <c r="I46" s="759"/>
      <c r="K46" s="761"/>
      <c r="L46" s="759"/>
      <c r="M46" s="759"/>
      <c r="N46" s="761"/>
      <c r="O46" s="759"/>
      <c r="P46" s="759"/>
      <c r="Q46" s="761"/>
      <c r="R46" s="759"/>
      <c r="S46" s="759"/>
      <c r="T46" s="761"/>
      <c r="U46" s="759"/>
      <c r="V46" s="759"/>
      <c r="W46" s="761"/>
      <c r="X46" s="759"/>
      <c r="Y46" s="759"/>
      <c r="Z46" s="761"/>
      <c r="AA46" s="759"/>
      <c r="AB46" s="759"/>
      <c r="AC46" s="761"/>
      <c r="AD46" s="759"/>
      <c r="AE46" s="759"/>
      <c r="AF46" s="761"/>
      <c r="AG46" s="759"/>
      <c r="AH46" s="759"/>
      <c r="AI46" s="761"/>
      <c r="AJ46" s="759"/>
      <c r="AK46" s="759"/>
      <c r="AL46" s="761"/>
      <c r="AM46" s="759"/>
      <c r="AN46" s="759"/>
      <c r="AO46" s="761"/>
      <c r="AP46" s="759"/>
      <c r="AQ46" s="759"/>
    </row>
    <row r="47" spans="1:45" s="710" customFormat="1" ht="18.75" customHeight="1">
      <c r="A47" s="1563" t="s">
        <v>28</v>
      </c>
      <c r="B47" s="1564"/>
      <c r="C47" s="1564"/>
      <c r="D47" s="1555" t="s">
        <v>29</v>
      </c>
      <c r="E47" s="1556"/>
      <c r="F47" s="1556" t="s">
        <v>30</v>
      </c>
      <c r="G47" s="1557"/>
      <c r="H47" s="721" t="s">
        <v>9</v>
      </c>
      <c r="I47" s="722" t="s">
        <v>10</v>
      </c>
      <c r="J47" s="723" t="s">
        <v>11</v>
      </c>
      <c r="K47" s="721" t="s">
        <v>9</v>
      </c>
      <c r="L47" s="722" t="s">
        <v>10</v>
      </c>
      <c r="M47" s="723" t="s">
        <v>11</v>
      </c>
      <c r="N47" s="721" t="s">
        <v>9</v>
      </c>
      <c r="O47" s="722" t="s">
        <v>10</v>
      </c>
      <c r="P47" s="723" t="s">
        <v>11</v>
      </c>
      <c r="Q47" s="721" t="s">
        <v>9</v>
      </c>
      <c r="R47" s="722" t="s">
        <v>10</v>
      </c>
      <c r="S47" s="723" t="s">
        <v>11</v>
      </c>
      <c r="T47" s="721" t="s">
        <v>9</v>
      </c>
      <c r="U47" s="722" t="s">
        <v>10</v>
      </c>
      <c r="V47" s="723" t="s">
        <v>11</v>
      </c>
      <c r="W47" s="721" t="s">
        <v>9</v>
      </c>
      <c r="X47" s="722" t="s">
        <v>10</v>
      </c>
      <c r="Y47" s="723" t="s">
        <v>11</v>
      </c>
      <c r="Z47" s="721" t="s">
        <v>9</v>
      </c>
      <c r="AA47" s="722" t="s">
        <v>10</v>
      </c>
      <c r="AB47" s="723" t="s">
        <v>11</v>
      </c>
      <c r="AC47" s="721" t="s">
        <v>9</v>
      </c>
      <c r="AD47" s="722" t="s">
        <v>10</v>
      </c>
      <c r="AE47" s="723" t="s">
        <v>11</v>
      </c>
      <c r="AF47" s="721" t="s">
        <v>9</v>
      </c>
      <c r="AG47" s="722" t="s">
        <v>10</v>
      </c>
      <c r="AH47" s="723" t="s">
        <v>11</v>
      </c>
      <c r="AI47" s="721" t="s">
        <v>9</v>
      </c>
      <c r="AJ47" s="722" t="s">
        <v>10</v>
      </c>
      <c r="AK47" s="723" t="s">
        <v>11</v>
      </c>
      <c r="AL47" s="721" t="s">
        <v>9</v>
      </c>
      <c r="AM47" s="722" t="s">
        <v>10</v>
      </c>
      <c r="AN47" s="723" t="s">
        <v>11</v>
      </c>
      <c r="AO47" s="721" t="s">
        <v>9</v>
      </c>
      <c r="AP47" s="722" t="s">
        <v>10</v>
      </c>
      <c r="AQ47" s="723" t="s">
        <v>11</v>
      </c>
    </row>
    <row r="48" spans="1:45" s="710" customFormat="1" ht="18.75" customHeight="1" thickBot="1">
      <c r="A48" s="1580" t="s">
        <v>262</v>
      </c>
      <c r="B48" s="1581"/>
      <c r="C48" s="1581"/>
      <c r="D48" s="970" t="s">
        <v>32</v>
      </c>
      <c r="E48" s="969" t="s">
        <v>33</v>
      </c>
      <c r="F48" s="968" t="s">
        <v>32</v>
      </c>
      <c r="G48" s="967" t="s">
        <v>33</v>
      </c>
      <c r="H48" s="727" t="s">
        <v>14</v>
      </c>
      <c r="I48" s="728" t="s">
        <v>15</v>
      </c>
      <c r="J48" s="729" t="s">
        <v>70</v>
      </c>
      <c r="K48" s="727" t="s">
        <v>14</v>
      </c>
      <c r="L48" s="728" t="s">
        <v>15</v>
      </c>
      <c r="M48" s="729" t="s">
        <v>70</v>
      </c>
      <c r="N48" s="727" t="s">
        <v>14</v>
      </c>
      <c r="O48" s="728" t="s">
        <v>15</v>
      </c>
      <c r="P48" s="729" t="s">
        <v>70</v>
      </c>
      <c r="Q48" s="727" t="s">
        <v>14</v>
      </c>
      <c r="R48" s="728" t="s">
        <v>15</v>
      </c>
      <c r="S48" s="729" t="s">
        <v>70</v>
      </c>
      <c r="T48" s="727" t="s">
        <v>14</v>
      </c>
      <c r="U48" s="728" t="s">
        <v>15</v>
      </c>
      <c r="V48" s="729" t="s">
        <v>70</v>
      </c>
      <c r="W48" s="727" t="s">
        <v>14</v>
      </c>
      <c r="X48" s="728" t="s">
        <v>15</v>
      </c>
      <c r="Y48" s="729" t="s">
        <v>70</v>
      </c>
      <c r="Z48" s="727" t="s">
        <v>14</v>
      </c>
      <c r="AA48" s="728" t="s">
        <v>15</v>
      </c>
      <c r="AB48" s="729" t="s">
        <v>70</v>
      </c>
      <c r="AC48" s="727" t="s">
        <v>14</v>
      </c>
      <c r="AD48" s="728" t="s">
        <v>15</v>
      </c>
      <c r="AE48" s="729" t="s">
        <v>70</v>
      </c>
      <c r="AF48" s="727" t="s">
        <v>14</v>
      </c>
      <c r="AG48" s="728" t="s">
        <v>15</v>
      </c>
      <c r="AH48" s="729" t="s">
        <v>70</v>
      </c>
      <c r="AI48" s="727" t="s">
        <v>14</v>
      </c>
      <c r="AJ48" s="728" t="s">
        <v>15</v>
      </c>
      <c r="AK48" s="729" t="s">
        <v>70</v>
      </c>
      <c r="AL48" s="727" t="s">
        <v>14</v>
      </c>
      <c r="AM48" s="728" t="s">
        <v>15</v>
      </c>
      <c r="AN48" s="729" t="s">
        <v>70</v>
      </c>
      <c r="AO48" s="727" t="s">
        <v>14</v>
      </c>
      <c r="AP48" s="728" t="s">
        <v>15</v>
      </c>
      <c r="AQ48" s="729" t="s">
        <v>70</v>
      </c>
    </row>
    <row r="49" spans="1:45" s="710" customFormat="1" ht="16.5" customHeight="1">
      <c r="A49" s="816" t="s">
        <v>317</v>
      </c>
      <c r="B49" s="767" t="s">
        <v>278</v>
      </c>
      <c r="C49" s="768"/>
      <c r="D49" s="769"/>
      <c r="E49" s="770"/>
      <c r="F49" s="771"/>
      <c r="G49" s="772"/>
      <c r="H49" s="920">
        <f>SQRT(I49^2+J49^2)*1000/(SQRT(3)*H12)</f>
        <v>0</v>
      </c>
      <c r="I49" s="966"/>
      <c r="J49" s="965"/>
      <c r="K49" s="920">
        <f>SQRT(L49^2+M49^2)*1000/(SQRT(3)*K12)</f>
        <v>0</v>
      </c>
      <c r="L49" s="966"/>
      <c r="M49" s="965"/>
      <c r="N49" s="920">
        <f>SQRT(O49^2+P49^2)*1000/(SQRT(3)*N12)</f>
        <v>0</v>
      </c>
      <c r="O49" s="966"/>
      <c r="P49" s="965"/>
      <c r="Q49" s="920">
        <f>SQRT(R49^2+S49^2)*1000/(SQRT(3)*Q12)</f>
        <v>0</v>
      </c>
      <c r="R49" s="966"/>
      <c r="S49" s="965"/>
      <c r="T49" s="920">
        <f>SQRT(U49^2+V49^2)*1000/(SQRT(3)*T12)</f>
        <v>0</v>
      </c>
      <c r="U49" s="966"/>
      <c r="V49" s="965"/>
      <c r="W49" s="920">
        <f>SQRT(X49^2+Y49^2)*1000/(SQRT(3)*W12)</f>
        <v>0</v>
      </c>
      <c r="X49" s="966"/>
      <c r="Y49" s="965"/>
      <c r="Z49" s="920">
        <f>SQRT(AA49^2+AB49^2)*1000/(SQRT(3)*Z12)</f>
        <v>0</v>
      </c>
      <c r="AA49" s="966"/>
      <c r="AB49" s="965"/>
      <c r="AC49" s="920">
        <f>SQRT(AD49^2+AE49^2)*1000/(SQRT(3)*AC12)</f>
        <v>0</v>
      </c>
      <c r="AD49" s="966"/>
      <c r="AE49" s="965"/>
      <c r="AF49" s="920">
        <f>SQRT(AG49^2+AH49^2)*1000/(SQRT(3)*AF12)</f>
        <v>0</v>
      </c>
      <c r="AG49" s="966"/>
      <c r="AH49" s="965"/>
      <c r="AI49" s="920">
        <f>SQRT(AJ49^2+AK49^2)*1000/(SQRT(3)*AI12)</f>
        <v>0</v>
      </c>
      <c r="AJ49" s="966"/>
      <c r="AK49" s="965"/>
      <c r="AL49" s="920">
        <f>SQRT(AM49^2+AN49^2)*1000/(SQRT(3)*AL12)</f>
        <v>0</v>
      </c>
      <c r="AM49" s="966"/>
      <c r="AN49" s="965"/>
      <c r="AO49" s="920">
        <f>SQRT(AP49^2+AQ49^2)*1000/(SQRT(3)*AO12)</f>
        <v>0</v>
      </c>
      <c r="AP49" s="966"/>
      <c r="AQ49" s="965"/>
      <c r="AR49" s="720"/>
      <c r="AS49" s="720"/>
    </row>
    <row r="50" spans="1:45" s="710" customFormat="1" ht="16.5" customHeight="1">
      <c r="A50" s="776" t="s">
        <v>316</v>
      </c>
      <c r="B50" s="777" t="s">
        <v>297</v>
      </c>
      <c r="C50" s="778"/>
      <c r="D50" s="779"/>
      <c r="E50" s="780"/>
      <c r="F50" s="781"/>
      <c r="G50" s="782"/>
      <c r="H50" s="920">
        <f>SQRT(I50^2+J50^2)*1000/(SQRT(3)*H12)</f>
        <v>110.9751801708103</v>
      </c>
      <c r="I50" s="966">
        <v>1.11276</v>
      </c>
      <c r="J50" s="965">
        <v>0.42659999999999998</v>
      </c>
      <c r="K50" s="920">
        <f>SQRT(L50^2+M50^2)*1000/(SQRT(3)*K12)</f>
        <v>109.65651565501403</v>
      </c>
      <c r="L50" s="966">
        <v>1.0980000000000001</v>
      </c>
      <c r="M50" s="965">
        <v>0.42552000000000001</v>
      </c>
      <c r="N50" s="920">
        <f>SQRT(O50^2+P50^2)*1000/(SQRT(3)*N12)</f>
        <v>109.68989037257704</v>
      </c>
      <c r="O50" s="966">
        <v>1.0990800000000001</v>
      </c>
      <c r="P50" s="965">
        <v>0.42371999999999999</v>
      </c>
      <c r="Q50" s="920">
        <f>SQRT(R50^2+S50^2)*1000/(SQRT(3)*Q12)</f>
        <v>115.61311041888116</v>
      </c>
      <c r="R50" s="966">
        <v>1.16568</v>
      </c>
      <c r="S50" s="965">
        <v>0.42731999999999998</v>
      </c>
      <c r="T50" s="920">
        <f>SQRT(U50^2+V50^2)*1000/(SQRT(3)*T12)</f>
        <v>130.74582358536586</v>
      </c>
      <c r="U50" s="966">
        <v>1.3291200000000001</v>
      </c>
      <c r="V50" s="965">
        <v>0.45251999999999998</v>
      </c>
      <c r="W50" s="920">
        <f>SQRT(X50^2+Y50^2)*1000/(SQRT(3)*W12)</f>
        <v>152.74059787539798</v>
      </c>
      <c r="X50" s="966">
        <v>1.5551999999999999</v>
      </c>
      <c r="Y50" s="965">
        <v>0.52127999999999997</v>
      </c>
      <c r="Z50" s="920">
        <f>SQRT(AA50^2+AB50^2)*1000/(SQRT(3)*Z12)</f>
        <v>178.35147276264098</v>
      </c>
      <c r="AA50" s="966">
        <v>1.7769600000000001</v>
      </c>
      <c r="AB50" s="965">
        <v>0.62712000000000001</v>
      </c>
      <c r="AC50" s="920">
        <f>SQRT(AD50^2+AE50^2)*1000/(SQRT(3)*AC12)</f>
        <v>183.95319585130224</v>
      </c>
      <c r="AD50" s="966">
        <v>1.8180000000000001</v>
      </c>
      <c r="AE50" s="965">
        <v>0.68723999999999996</v>
      </c>
      <c r="AF50" s="920">
        <f>SQRT(AG50^2+AH50^2)*1000/(SQRT(3)*AF12)</f>
        <v>183.10884238369545</v>
      </c>
      <c r="AG50" s="966">
        <v>1.8144</v>
      </c>
      <c r="AH50" s="965">
        <v>0.6714</v>
      </c>
      <c r="AI50" s="920">
        <f>SQRT(AJ50^2+AK50^2)*1000/(SQRT(3)*AI12)</f>
        <v>185.26428761217053</v>
      </c>
      <c r="AJ50" s="966">
        <v>1.83708</v>
      </c>
      <c r="AK50" s="965">
        <v>0.67571999999999999</v>
      </c>
      <c r="AL50" s="920">
        <f>SQRT(AM50^2+AN50^2)*1000/(SQRT(3)*AL12)</f>
        <v>178.4308221434348</v>
      </c>
      <c r="AM50" s="966">
        <v>1.76796</v>
      </c>
      <c r="AN50" s="965">
        <v>0.65447999999999995</v>
      </c>
      <c r="AO50" s="920">
        <f>SQRT(AP50^2+AQ50^2)*1000/(SQRT(3)*AO12)</f>
        <v>181.45454338253109</v>
      </c>
      <c r="AP50" s="966">
        <v>1.7985599999999999</v>
      </c>
      <c r="AQ50" s="965">
        <v>0.66383999999999999</v>
      </c>
      <c r="AR50" s="720"/>
      <c r="AS50" s="720"/>
    </row>
    <row r="51" spans="1:45" s="710" customFormat="1" ht="16.5" customHeight="1">
      <c r="A51" s="776" t="s">
        <v>315</v>
      </c>
      <c r="B51" s="777" t="s">
        <v>314</v>
      </c>
      <c r="C51" s="778"/>
      <c r="D51" s="779"/>
      <c r="E51" s="780"/>
      <c r="F51" s="781"/>
      <c r="G51" s="782"/>
      <c r="H51" s="920">
        <f>SQRT(I51^2+J51^2)*1000/(SQRT(3)*H12)</f>
        <v>2.7175002285548437</v>
      </c>
      <c r="I51" s="966">
        <v>2.496E-2</v>
      </c>
      <c r="J51" s="965">
        <v>1.512E-2</v>
      </c>
      <c r="K51" s="920">
        <f>SQRT(L51^2+M51^2)*1000/(SQRT(3)*K12)</f>
        <v>2.5814111766340511</v>
      </c>
      <c r="L51" s="966">
        <v>2.376E-2</v>
      </c>
      <c r="M51" s="965">
        <v>1.4279999999999999E-2</v>
      </c>
      <c r="N51" s="920">
        <f>SQRT(O51^2+P51^2)*1000/(SQRT(3)*N12)</f>
        <v>2.6839795263404631</v>
      </c>
      <c r="O51" s="966">
        <v>2.5559999999999999E-2</v>
      </c>
      <c r="P51" s="965">
        <v>1.332E-2</v>
      </c>
      <c r="Q51" s="920">
        <f>SQRT(R51^2+S51^2)*1000/(SQRT(3)*Q12)</f>
        <v>3.0142429845702909</v>
      </c>
      <c r="R51" s="966">
        <v>2.928E-2</v>
      </c>
      <c r="S51" s="965">
        <v>1.38E-2</v>
      </c>
      <c r="T51" s="920">
        <f>SQRT(U51^2+V51^2)*1000/(SQRT(3)*T12)</f>
        <v>3.6565963942478859</v>
      </c>
      <c r="U51" s="966">
        <v>3.4320000000000003E-2</v>
      </c>
      <c r="V51" s="965">
        <v>1.908E-2</v>
      </c>
      <c r="W51" s="920">
        <f>SQRT(X51^2+Y51^2)*1000/(SQRT(3)*W12)</f>
        <v>4.2709628691132915</v>
      </c>
      <c r="X51" s="966">
        <v>3.8399999999999997E-2</v>
      </c>
      <c r="Y51" s="965">
        <v>2.5080000000000002E-2</v>
      </c>
      <c r="Z51" s="920">
        <f>SQRT(AA51^2+AB51^2)*1000/(SQRT(3)*Z12)</f>
        <v>4.0762788728290946</v>
      </c>
      <c r="AA51" s="966">
        <v>3.5999999999999997E-2</v>
      </c>
      <c r="AB51" s="965">
        <v>2.3640000000000001E-2</v>
      </c>
      <c r="AC51" s="920">
        <f>SQRT(AD51^2+AE51^2)*1000/(SQRT(3)*AC12)</f>
        <v>4.2561721468621085</v>
      </c>
      <c r="AD51" s="966">
        <v>3.8760000000000003E-2</v>
      </c>
      <c r="AE51" s="965">
        <v>2.2800000000000001E-2</v>
      </c>
      <c r="AF51" s="920">
        <f>SQRT(AG51^2+AH51^2)*1000/(SQRT(3)*AF12)</f>
        <v>4.2095449569948808</v>
      </c>
      <c r="AG51" s="966">
        <v>3.8399999999999997E-2</v>
      </c>
      <c r="AH51" s="965">
        <v>2.2440000000000002E-2</v>
      </c>
      <c r="AI51" s="920">
        <f>SQRT(AJ51^2+AK51^2)*1000/(SQRT(3)*AI12)</f>
        <v>4.7449680556317064</v>
      </c>
      <c r="AJ51" s="966">
        <v>4.4400000000000002E-2</v>
      </c>
      <c r="AK51" s="965">
        <v>2.3279999999999999E-2</v>
      </c>
      <c r="AL51" s="920">
        <f>SQRT(AM51^2+AN51^2)*1000/(SQRT(3)*AL12)</f>
        <v>4.9778007596846869</v>
      </c>
      <c r="AM51" s="966">
        <v>4.6920000000000003E-2</v>
      </c>
      <c r="AN51" s="965">
        <v>2.376E-2</v>
      </c>
      <c r="AO51" s="920">
        <f>SQRT(AP51^2+AQ51^2)*1000/(SQRT(3)*AO12)</f>
        <v>4.8312073402430338</v>
      </c>
      <c r="AP51" s="966">
        <v>4.5240000000000002E-2</v>
      </c>
      <c r="AQ51" s="965">
        <v>2.3640000000000001E-2</v>
      </c>
      <c r="AR51" s="720"/>
      <c r="AS51" s="720"/>
    </row>
    <row r="52" spans="1:45" s="710" customFormat="1" ht="16.5" customHeight="1">
      <c r="A52" s="776" t="s">
        <v>235</v>
      </c>
      <c r="B52" s="777" t="s">
        <v>313</v>
      </c>
      <c r="C52" s="778"/>
      <c r="D52" s="779"/>
      <c r="E52" s="780"/>
      <c r="F52" s="781"/>
      <c r="G52" s="782"/>
      <c r="H52" s="920">
        <f>SQRT(I52^2+J52^2)*1000/(SQRT(3)*H12)</f>
        <v>8.9094508391922407</v>
      </c>
      <c r="I52" s="966">
        <v>8.4239999999999995E-2</v>
      </c>
      <c r="J52" s="965">
        <v>4.5359999999999998E-2</v>
      </c>
      <c r="K52" s="920">
        <f>SQRT(L52^2+M52^2)*1000/(SQRT(3)*K12)</f>
        <v>8.8504748633602652</v>
      </c>
      <c r="L52" s="966">
        <v>8.3519999999999997E-2</v>
      </c>
      <c r="M52" s="965">
        <v>4.5359999999999998E-2</v>
      </c>
      <c r="N52" s="920">
        <f>SQRT(O52^2+P52^2)*1000/(SQRT(3)*N12)</f>
        <v>8.8936063039989968</v>
      </c>
      <c r="O52" s="966">
        <v>8.4239999999999995E-2</v>
      </c>
      <c r="P52" s="965">
        <v>4.4999999999999998E-2</v>
      </c>
      <c r="Q52" s="920">
        <f>SQRT(R52^2+S52^2)*1000/(SQRT(3)*Q12)</f>
        <v>8.76222855919778</v>
      </c>
      <c r="R52" s="966">
        <v>8.2439999999999999E-2</v>
      </c>
      <c r="S52" s="965">
        <v>4.5359999999999998E-2</v>
      </c>
      <c r="T52" s="920">
        <f>SQRT(U52^2+V52^2)*1000/(SQRT(3)*T12)</f>
        <v>8.7562625128869325</v>
      </c>
      <c r="U52" s="966">
        <v>8.3519999999999997E-2</v>
      </c>
      <c r="V52" s="965">
        <v>4.3200000000000002E-2</v>
      </c>
      <c r="W52" s="920">
        <f>SQRT(X52^2+Y52^2)*1000/(SQRT(3)*W12)</f>
        <v>12.203682424753833</v>
      </c>
      <c r="X52" s="966">
        <v>0.11736000000000001</v>
      </c>
      <c r="Y52" s="965">
        <v>5.8319999999999997E-2</v>
      </c>
      <c r="Z52" s="920">
        <f>SQRT(AA52^2+AB52^2)*1000/(SQRT(3)*Z12)</f>
        <v>21.622697024324953</v>
      </c>
      <c r="AA52" s="966">
        <v>0.20448</v>
      </c>
      <c r="AB52" s="965">
        <v>0.10188</v>
      </c>
      <c r="AC52" s="920">
        <f>SQRT(AD52^2+AE52^2)*1000/(SQRT(3)*AC12)</f>
        <v>31.35516786754857</v>
      </c>
      <c r="AD52" s="966">
        <v>0.30564000000000002</v>
      </c>
      <c r="AE52" s="965">
        <v>0.1278</v>
      </c>
      <c r="AF52" s="920">
        <f>SQRT(AG52^2+AH52^2)*1000/(SQRT(3)*AF12)</f>
        <v>35.906936954754613</v>
      </c>
      <c r="AG52" s="966">
        <v>0.35783999999999999</v>
      </c>
      <c r="AH52" s="965">
        <v>0.126</v>
      </c>
      <c r="AI52" s="920">
        <f>SQRT(AJ52^2+AK52^2)*1000/(SQRT(3)*AI12)</f>
        <v>36.018925420450387</v>
      </c>
      <c r="AJ52" s="966">
        <v>0.35820000000000002</v>
      </c>
      <c r="AK52" s="965">
        <v>0.12852</v>
      </c>
      <c r="AL52" s="920">
        <f>SQRT(AM52^2+AN52^2)*1000/(SQRT(3)*AL12)</f>
        <v>33.402270737268822</v>
      </c>
      <c r="AM52" s="966">
        <v>0.33516000000000001</v>
      </c>
      <c r="AN52" s="965">
        <v>0.11051999999999999</v>
      </c>
      <c r="AO52" s="920">
        <f>SQRT(AP52^2+AQ52^2)*1000/(SQRT(3)*AO12)</f>
        <v>34.277179918351884</v>
      </c>
      <c r="AP52" s="966">
        <v>0.34488000000000002</v>
      </c>
      <c r="AQ52" s="965">
        <v>0.11051999999999999</v>
      </c>
      <c r="AR52" s="720"/>
      <c r="AS52" s="720"/>
    </row>
    <row r="53" spans="1:45" s="710" customFormat="1" ht="16.5" customHeight="1">
      <c r="A53" s="776" t="s">
        <v>312</v>
      </c>
      <c r="B53" s="777" t="s">
        <v>311</v>
      </c>
      <c r="C53" s="778"/>
      <c r="D53" s="779"/>
      <c r="E53" s="780"/>
      <c r="F53" s="781"/>
      <c r="G53" s="782"/>
      <c r="H53" s="920">
        <f>SQRT(I53^2+J53^2)*1000/(SQRT(3)*H12)</f>
        <v>0</v>
      </c>
      <c r="I53" s="966"/>
      <c r="J53" s="965"/>
      <c r="K53" s="920">
        <f>SQRT(L53^2+M53^2)*1000/(SQRT(3)*K12)</f>
        <v>0</v>
      </c>
      <c r="L53" s="966"/>
      <c r="M53" s="965"/>
      <c r="N53" s="920">
        <f>SQRT(O53^2+P53^2)*1000/(SQRT(3)*N12)</f>
        <v>0</v>
      </c>
      <c r="O53" s="966"/>
      <c r="P53" s="965"/>
      <c r="Q53" s="920">
        <f>SQRT(R53^2+S53^2)*1000/(SQRT(3)*Q12)</f>
        <v>0</v>
      </c>
      <c r="R53" s="966"/>
      <c r="S53" s="965"/>
      <c r="T53" s="920">
        <f>SQRT(U53^2+V53^2)*1000/(SQRT(3)*T12)</f>
        <v>0</v>
      </c>
      <c r="U53" s="966"/>
      <c r="V53" s="965"/>
      <c r="W53" s="920">
        <f>SQRT(X53^2+Y53^2)*1000/(SQRT(3)*W12)</f>
        <v>0</v>
      </c>
      <c r="X53" s="966"/>
      <c r="Y53" s="965"/>
      <c r="Z53" s="920">
        <f>SQRT(AA53^2+AB53^2)*1000/(SQRT(3)*Z12)</f>
        <v>0</v>
      </c>
      <c r="AA53" s="966"/>
      <c r="AB53" s="965"/>
      <c r="AC53" s="920">
        <f>SQRT(AD53^2+AE53^2)*1000/(SQRT(3)*AC12)</f>
        <v>0</v>
      </c>
      <c r="AD53" s="966"/>
      <c r="AE53" s="965"/>
      <c r="AF53" s="920">
        <f>SQRT(AG53^2+AH53^2)*1000/(SQRT(3)*AF12)</f>
        <v>0</v>
      </c>
      <c r="AG53" s="966"/>
      <c r="AH53" s="965"/>
      <c r="AI53" s="920">
        <f>SQRT(AJ53^2+AK53^2)*1000/(SQRT(3)*AI12)</f>
        <v>0</v>
      </c>
      <c r="AJ53" s="966"/>
      <c r="AK53" s="965"/>
      <c r="AL53" s="920">
        <f>SQRT(AM53^2+AN53^2)*1000/(SQRT(3)*AL12)</f>
        <v>0</v>
      </c>
      <c r="AM53" s="966"/>
      <c r="AN53" s="965"/>
      <c r="AO53" s="920">
        <f>SQRT(AP53^2+AQ53^2)*1000/(SQRT(3)*AO12)</f>
        <v>0</v>
      </c>
      <c r="AP53" s="966"/>
      <c r="AQ53" s="965"/>
      <c r="AR53" s="720"/>
      <c r="AS53" s="720"/>
    </row>
    <row r="54" spans="1:45" s="710" customFormat="1" ht="16.5" customHeight="1">
      <c r="A54" s="776" t="s">
        <v>310</v>
      </c>
      <c r="B54" s="777" t="s">
        <v>299</v>
      </c>
      <c r="C54" s="778"/>
      <c r="D54" s="779"/>
      <c r="E54" s="780"/>
      <c r="F54" s="781"/>
      <c r="G54" s="782"/>
      <c r="H54" s="920">
        <f>SQRT(I54^2+J54^2)*1000/(SQRT(3)*H12)</f>
        <v>6.7810472241989146</v>
      </c>
      <c r="I54" s="966">
        <v>7.0559999999999998E-2</v>
      </c>
      <c r="J54" s="965">
        <v>1.7999999999999999E-2</v>
      </c>
      <c r="K54" s="920">
        <f>SQRT(L54^2+M54^2)*1000/(SQRT(3)*K12)</f>
        <v>6.6836436628430924</v>
      </c>
      <c r="L54" s="966">
        <v>6.948E-2</v>
      </c>
      <c r="M54" s="965">
        <v>1.7999999999999999E-2</v>
      </c>
      <c r="N54" s="920">
        <f>SQRT(O54^2+P54^2)*1000/(SQRT(3)*N12)</f>
        <v>6.8543187658597136</v>
      </c>
      <c r="O54" s="966">
        <v>7.1279999999999996E-2</v>
      </c>
      <c r="P54" s="965">
        <v>1.8360000000000001E-2</v>
      </c>
      <c r="Q54" s="920">
        <f>SQRT(R54^2+S54^2)*1000/(SQRT(3)*Q12)</f>
        <v>6.7810472241989146</v>
      </c>
      <c r="R54" s="966">
        <v>7.0559999999999998E-2</v>
      </c>
      <c r="S54" s="965">
        <v>1.7999999999999999E-2</v>
      </c>
      <c r="T54" s="920">
        <f>SQRT(U54^2+V54^2)*1000/(SQRT(3)*T12)</f>
        <v>7.9036023610096517</v>
      </c>
      <c r="U54" s="966">
        <v>8.208E-2</v>
      </c>
      <c r="V54" s="965">
        <v>2.1600000000000001E-2</v>
      </c>
      <c r="W54" s="920">
        <f>SQRT(X54^2+Y54^2)*1000/(SQRT(3)*W12)</f>
        <v>9.5454485452094069</v>
      </c>
      <c r="X54" s="966">
        <v>9.9360000000000004E-2</v>
      </c>
      <c r="Y54" s="965">
        <v>2.52E-2</v>
      </c>
      <c r="Z54" s="920">
        <f>SQRT(AA54^2+AB54^2)*1000/(SQRT(3)*Z12)</f>
        <v>10.785478008760313</v>
      </c>
      <c r="AA54" s="966">
        <v>0.11015999999999999</v>
      </c>
      <c r="AB54" s="965">
        <v>2.9159999999999998E-2</v>
      </c>
      <c r="AC54" s="920">
        <f>SQRT(AD54^2+AE54^2)*1000/(SQRT(3)*AC12)</f>
        <v>8.9176615158975618</v>
      </c>
      <c r="AD54" s="966">
        <v>9.1079999999999994E-2</v>
      </c>
      <c r="AE54" s="965">
        <v>2.4119999999999999E-2</v>
      </c>
      <c r="AF54" s="920">
        <f>SQRT(AG54^2+AH54^2)*1000/(SQRT(3)*AF12)</f>
        <v>8.3557709934785915</v>
      </c>
      <c r="AG54" s="966">
        <v>8.5319999999999993E-2</v>
      </c>
      <c r="AH54" s="965">
        <v>2.2679999999999999E-2</v>
      </c>
      <c r="AI54" s="920">
        <f>SQRT(AJ54^2+AK54^2)*1000/(SQRT(3)*AI12)</f>
        <v>8.2811728134253819</v>
      </c>
      <c r="AJ54" s="966">
        <v>8.4599999999999995E-2</v>
      </c>
      <c r="AK54" s="965">
        <v>2.232E-2</v>
      </c>
      <c r="AL54" s="920">
        <f>SQRT(AM54^2+AN54^2)*1000/(SQRT(3)*AL12)</f>
        <v>8.2093620561846539</v>
      </c>
      <c r="AM54" s="966">
        <v>8.3519999999999997E-2</v>
      </c>
      <c r="AN54" s="965">
        <v>2.3400000000000001E-2</v>
      </c>
      <c r="AO54" s="920">
        <f>SQRT(AP54^2+AQ54^2)*1000/(SQRT(3)*AO12)</f>
        <v>8.7759315136194402</v>
      </c>
      <c r="AP54" s="966">
        <v>8.8919999999999999E-2</v>
      </c>
      <c r="AQ54" s="965">
        <v>2.6280000000000001E-2</v>
      </c>
      <c r="AR54" s="720"/>
      <c r="AS54" s="720"/>
    </row>
    <row r="55" spans="1:45" s="710" customFormat="1" ht="16.5" customHeight="1">
      <c r="A55" s="776" t="s">
        <v>309</v>
      </c>
      <c r="B55" s="777" t="s">
        <v>308</v>
      </c>
      <c r="C55" s="778"/>
      <c r="D55" s="779"/>
      <c r="E55" s="780"/>
      <c r="F55" s="781"/>
      <c r="G55" s="782"/>
      <c r="H55" s="920">
        <f>SQRT(I55^2+J55^2)*1000/(SQRT(3)*H12)</f>
        <v>0</v>
      </c>
      <c r="I55" s="966"/>
      <c r="J55" s="965"/>
      <c r="K55" s="920">
        <f>SQRT(L55^2+M55^2)*1000/(SQRT(3)*K12)</f>
        <v>0</v>
      </c>
      <c r="L55" s="966"/>
      <c r="M55" s="965"/>
      <c r="N55" s="920">
        <f>SQRT(O55^2+P55^2)*1000/(SQRT(3)*N12)</f>
        <v>0</v>
      </c>
      <c r="O55" s="966"/>
      <c r="P55" s="965"/>
      <c r="Q55" s="920">
        <f>SQRT(R55^2+S55^2)*1000/(SQRT(3)*Q12)</f>
        <v>0</v>
      </c>
      <c r="R55" s="966"/>
      <c r="S55" s="965"/>
      <c r="T55" s="920">
        <f>SQRT(U55^2+V55^2)*1000/(SQRT(3)*T12)</f>
        <v>0</v>
      </c>
      <c r="U55" s="966"/>
      <c r="V55" s="965"/>
      <c r="W55" s="920">
        <f>SQRT(X55^2+Y55^2)*1000/(SQRT(3)*W12)</f>
        <v>0</v>
      </c>
      <c r="X55" s="966"/>
      <c r="Y55" s="965"/>
      <c r="Z55" s="920">
        <f>SQRT(AA55^2+AB55^2)*1000/(SQRT(3)*Z12)</f>
        <v>0</v>
      </c>
      <c r="AA55" s="966"/>
      <c r="AB55" s="965"/>
      <c r="AC55" s="920">
        <f>SQRT(AD55^2+AE55^2)*1000/(SQRT(3)*AC12)</f>
        <v>0</v>
      </c>
      <c r="AD55" s="966"/>
      <c r="AE55" s="965"/>
      <c r="AF55" s="920">
        <f>SQRT(AG55^2+AH55^2)*1000/(SQRT(3)*AF12)</f>
        <v>0</v>
      </c>
      <c r="AG55" s="966"/>
      <c r="AH55" s="965"/>
      <c r="AI55" s="920">
        <f>SQRT(AJ55^2+AK55^2)*1000/(SQRT(3)*AI12)</f>
        <v>0</v>
      </c>
      <c r="AJ55" s="966"/>
      <c r="AK55" s="965"/>
      <c r="AL55" s="920">
        <f>SQRT(AM55^2+AN55^2)*1000/(SQRT(3)*AL12)</f>
        <v>0</v>
      </c>
      <c r="AM55" s="966"/>
      <c r="AN55" s="965"/>
      <c r="AO55" s="920">
        <f>SQRT(AP55^2+AQ55^2)*1000/(SQRT(3)*AO12)</f>
        <v>0</v>
      </c>
      <c r="AP55" s="966"/>
      <c r="AQ55" s="965"/>
      <c r="AR55" s="720"/>
      <c r="AS55" s="720"/>
    </row>
    <row r="56" spans="1:45" s="710" customFormat="1" ht="16.5" customHeight="1">
      <c r="A56" s="776" t="s">
        <v>307</v>
      </c>
      <c r="B56" s="777" t="s">
        <v>306</v>
      </c>
      <c r="C56" s="778"/>
      <c r="D56" s="779"/>
      <c r="E56" s="780"/>
      <c r="F56" s="781"/>
      <c r="G56" s="782"/>
      <c r="H56" s="920">
        <f>SQRT(I56^2+J56^2)*1000/(SQRT(3)*H12)</f>
        <v>3.4299046018108745</v>
      </c>
      <c r="I56" s="966">
        <v>3.6720000000000003E-2</v>
      </c>
      <c r="J56" s="965">
        <v>2.8800000000000002E-3</v>
      </c>
      <c r="K56" s="920">
        <f>SQRT(L56^2+M56^2)*1000/(SQRT(3)*K12)</f>
        <v>3.4274462997043322</v>
      </c>
      <c r="L56" s="966">
        <v>3.6720000000000003E-2</v>
      </c>
      <c r="M56" s="965">
        <v>2.5200000000000001E-3</v>
      </c>
      <c r="N56" s="920">
        <f>SQRT(O56^2+P56^2)*1000/(SQRT(3)*N12)</f>
        <v>3.3630668328733115</v>
      </c>
      <c r="O56" s="966">
        <v>3.5999999999999997E-2</v>
      </c>
      <c r="P56" s="965">
        <v>2.8800000000000002E-3</v>
      </c>
      <c r="Q56" s="920">
        <f>SQRT(R56^2+S56^2)*1000/(SQRT(3)*Q12)</f>
        <v>3.4608919591581677</v>
      </c>
      <c r="R56" s="966">
        <v>3.7080000000000002E-2</v>
      </c>
      <c r="S56" s="965">
        <v>2.5200000000000001E-3</v>
      </c>
      <c r="T56" s="920">
        <f>SQRT(U56^2+V56^2)*1000/(SQRT(3)*T12)</f>
        <v>5.4076948297299499</v>
      </c>
      <c r="U56" s="966">
        <v>5.7959999999999998E-2</v>
      </c>
      <c r="V56" s="965">
        <v>3.5999999999999999E-3</v>
      </c>
      <c r="W56" s="920">
        <f>SQRT(X56^2+Y56^2)*1000/(SQRT(3)*W12)</f>
        <v>5.9752872962421373</v>
      </c>
      <c r="X56" s="966">
        <v>6.3719999999999999E-2</v>
      </c>
      <c r="Y56" s="965">
        <v>7.5599999999999999E-3</v>
      </c>
      <c r="Z56" s="920">
        <f>SQRT(AA56^2+AB56^2)*1000/(SQRT(3)*Z12)</f>
        <v>8.9244287575291263</v>
      </c>
      <c r="AA56" s="966">
        <v>9.3240000000000003E-2</v>
      </c>
      <c r="AB56" s="965">
        <v>1.404E-2</v>
      </c>
      <c r="AC56" s="920">
        <f>SQRT(AD56^2+AE56^2)*1000/(SQRT(3)*AC12)</f>
        <v>9.2874754200216358</v>
      </c>
      <c r="AD56" s="966">
        <v>9.6839999999999996E-2</v>
      </c>
      <c r="AE56" s="965">
        <v>1.584E-2</v>
      </c>
      <c r="AF56" s="920">
        <f>SQRT(AG56^2+AH56^2)*1000/(SQRT(3)*AF12)</f>
        <v>10.042271312544495</v>
      </c>
      <c r="AG56" s="966">
        <v>0.10512000000000001</v>
      </c>
      <c r="AH56" s="965">
        <v>1.44E-2</v>
      </c>
      <c r="AI56" s="920">
        <f>SQRT(AJ56^2+AK56^2)*1000/(SQRT(3)*AI12)</f>
        <v>11.25878533614369</v>
      </c>
      <c r="AJ56" s="966">
        <v>0.11808</v>
      </c>
      <c r="AK56" s="965">
        <v>1.44E-2</v>
      </c>
      <c r="AL56" s="920">
        <f>SQRT(AM56^2+AN56^2)*1000/(SQRT(3)*AL12)</f>
        <v>11.609541155786061</v>
      </c>
      <c r="AM56" s="966">
        <v>0.12168</v>
      </c>
      <c r="AN56" s="965">
        <v>1.5480000000000001E-2</v>
      </c>
      <c r="AO56" s="920">
        <f>SQRT(AP56^2+AQ56^2)*1000/(SQRT(3)*AO12)</f>
        <v>11.97732337356056</v>
      </c>
      <c r="AP56" s="966">
        <v>0.12564</v>
      </c>
      <c r="AQ56" s="965">
        <v>1.512E-2</v>
      </c>
      <c r="AR56" s="720"/>
      <c r="AS56" s="720"/>
    </row>
    <row r="57" spans="1:45" s="710" customFormat="1" ht="16.5" customHeight="1">
      <c r="A57" s="776" t="s">
        <v>305</v>
      </c>
      <c r="B57" s="777" t="s">
        <v>282</v>
      </c>
      <c r="C57" s="778"/>
      <c r="D57" s="779"/>
      <c r="E57" s="780"/>
      <c r="F57" s="781"/>
      <c r="G57" s="782"/>
      <c r="H57" s="920">
        <f>SQRT(I57^2+J57^2)*1000/(SQRT(3)*H12)</f>
        <v>86.976277938512979</v>
      </c>
      <c r="I57" s="966">
        <v>0.88919999999999999</v>
      </c>
      <c r="J57" s="965">
        <v>0.28583999999999998</v>
      </c>
      <c r="K57" s="920">
        <f>SQRT(L57^2+M57^2)*1000/(SQRT(3)*K12)</f>
        <v>87.483644019117563</v>
      </c>
      <c r="L57" s="966">
        <v>0.89388000000000001</v>
      </c>
      <c r="M57" s="965">
        <v>0.28908</v>
      </c>
      <c r="N57" s="920">
        <f>SQRT(O57^2+P57^2)*1000/(SQRT(3)*N12)</f>
        <v>89.886602859209205</v>
      </c>
      <c r="O57" s="966">
        <v>0.91547999999999996</v>
      </c>
      <c r="P57" s="965">
        <v>0.30599999999999999</v>
      </c>
      <c r="Q57" s="920">
        <f>SQRT(R57^2+S57^2)*1000/(SQRT(3)*Q12)</f>
        <v>88.73111764366233</v>
      </c>
      <c r="R57" s="966">
        <v>0.90359999999999996</v>
      </c>
      <c r="S57" s="965">
        <v>0.3024</v>
      </c>
      <c r="T57" s="920">
        <f>SQRT(U57^2+V57^2)*1000/(SQRT(3)*T12)</f>
        <v>90.93422924216604</v>
      </c>
      <c r="U57" s="966">
        <v>0.93059999999999998</v>
      </c>
      <c r="V57" s="965">
        <v>0.29592000000000002</v>
      </c>
      <c r="W57" s="920">
        <f>SQRT(X57^2+Y57^2)*1000/(SQRT(3)*W12)</f>
        <v>96.274312171955515</v>
      </c>
      <c r="X57" s="966">
        <v>0.99251999999999996</v>
      </c>
      <c r="Y57" s="965">
        <v>0.28943999999999998</v>
      </c>
      <c r="Z57" s="920">
        <f>SQRT(AA57^2+AB57^2)*1000/(SQRT(3)*Z12)</f>
        <v>109.67418832151348</v>
      </c>
      <c r="AA57" s="966">
        <v>1.1199600000000001</v>
      </c>
      <c r="AB57" s="965">
        <v>0.29736000000000001</v>
      </c>
      <c r="AC57" s="920">
        <f>SQRT(AD57^2+AE57^2)*1000/(SQRT(3)*AC12)</f>
        <v>120.89469903947486</v>
      </c>
      <c r="AD57" s="966">
        <v>1.23516</v>
      </c>
      <c r="AE57" s="965">
        <v>0.32544000000000001</v>
      </c>
      <c r="AF57" s="920">
        <f>SQRT(AG57^2+AH57^2)*1000/(SQRT(3)*AF12)</f>
        <v>129.34767607537646</v>
      </c>
      <c r="AG57" s="966">
        <v>1.3266</v>
      </c>
      <c r="AH57" s="965">
        <v>0.32832</v>
      </c>
      <c r="AI57" s="920">
        <f>SQRT(AJ57^2+AK57^2)*1000/(SQRT(3)*AI12)</f>
        <v>125.05007917013434</v>
      </c>
      <c r="AJ57" s="966">
        <v>1.2816000000000001</v>
      </c>
      <c r="AK57" s="965">
        <v>0.32112000000000002</v>
      </c>
      <c r="AL57" s="920">
        <f>SQRT(AM57^2+AN57^2)*1000/(SQRT(3)*AL12)</f>
        <v>120.41562476460274</v>
      </c>
      <c r="AM57" s="966">
        <v>1.23264</v>
      </c>
      <c r="AN57" s="965">
        <v>0.315</v>
      </c>
      <c r="AO57" s="920">
        <f>SQRT(AP57^2+AQ57^2)*1000/(SQRT(3)*AO12)</f>
        <v>119.38511208650129</v>
      </c>
      <c r="AP57" s="966">
        <v>1.22112</v>
      </c>
      <c r="AQ57" s="965">
        <v>0.31608000000000003</v>
      </c>
      <c r="AR57" s="720"/>
      <c r="AS57" s="720"/>
    </row>
    <row r="58" spans="1:45" s="710" customFormat="1" ht="16.5" customHeight="1">
      <c r="A58" s="776" t="s">
        <v>304</v>
      </c>
      <c r="B58" s="777" t="s">
        <v>303</v>
      </c>
      <c r="C58" s="778"/>
      <c r="D58" s="779"/>
      <c r="E58" s="780"/>
      <c r="F58" s="781"/>
      <c r="G58" s="782"/>
      <c r="H58" s="920">
        <f>SQRT(I58^2+J58^2)*1000/(SQRT(3)*H12)</f>
        <v>1.5089328188561011</v>
      </c>
      <c r="I58" s="966">
        <v>3.6000000000000002E-4</v>
      </c>
      <c r="J58" s="965">
        <v>1.6199999999999999E-2</v>
      </c>
      <c r="K58" s="920">
        <f>SQRT(L58^2+M58^2)*1000/(SQRT(3)*K12)</f>
        <v>1.4754177171792717</v>
      </c>
      <c r="L58" s="966">
        <v>3.6000000000000002E-4</v>
      </c>
      <c r="M58" s="965">
        <v>1.584E-2</v>
      </c>
      <c r="N58" s="920">
        <f>SQRT(O58^2+P58^2)*1000/(SQRT(3)*N12)</f>
        <v>1.5089328188561011</v>
      </c>
      <c r="O58" s="966">
        <v>3.6000000000000002E-4</v>
      </c>
      <c r="P58" s="965">
        <v>1.6199999999999999E-2</v>
      </c>
      <c r="Q58" s="920">
        <f>SQRT(R58^2+S58^2)*1000/(SQRT(3)*Q12)</f>
        <v>1.5089328188561011</v>
      </c>
      <c r="R58" s="966">
        <v>3.6000000000000002E-4</v>
      </c>
      <c r="S58" s="965">
        <v>1.6199999999999999E-2</v>
      </c>
      <c r="T58" s="920">
        <f>SQRT(U58^2+V58^2)*1000/(SQRT(3)*T12)</f>
        <v>1.4750368167683341</v>
      </c>
      <c r="U58" s="966">
        <v>0</v>
      </c>
      <c r="V58" s="965">
        <v>1.584E-2</v>
      </c>
      <c r="W58" s="920">
        <f>SQRT(X58^2+Y58^2)*1000/(SQRT(3)*W12)</f>
        <v>1.4754177171792717</v>
      </c>
      <c r="X58" s="966">
        <v>3.6000000000000002E-4</v>
      </c>
      <c r="Y58" s="965">
        <v>1.584E-2</v>
      </c>
      <c r="Z58" s="920">
        <f>SQRT(AA58^2+AB58^2)*1000/(SQRT(3)*Z12)</f>
        <v>1.4996048928707353</v>
      </c>
      <c r="AA58" s="966">
        <v>3.6000000000000002E-4</v>
      </c>
      <c r="AB58" s="965">
        <v>1.584E-2</v>
      </c>
      <c r="AC58" s="920">
        <f>SQRT(AD58^2+AE58^2)*1000/(SQRT(3)*AC12)</f>
        <v>1.499217748190766</v>
      </c>
      <c r="AD58" s="966">
        <v>0</v>
      </c>
      <c r="AE58" s="965">
        <v>1.584E-2</v>
      </c>
      <c r="AF58" s="920">
        <f>SQRT(AG58^2+AH58^2)*1000/(SQRT(3)*AF12)</f>
        <v>1.4996048928707353</v>
      </c>
      <c r="AG58" s="966">
        <v>3.6000000000000002E-4</v>
      </c>
      <c r="AH58" s="965">
        <v>1.584E-2</v>
      </c>
      <c r="AI58" s="920">
        <f>SQRT(AJ58^2+AK58^2)*1000/(SQRT(3)*AI12)</f>
        <v>1.4655407631886566</v>
      </c>
      <c r="AJ58" s="966">
        <v>3.6000000000000002E-4</v>
      </c>
      <c r="AK58" s="965">
        <v>1.5480000000000001E-2</v>
      </c>
      <c r="AL58" s="920">
        <f>SQRT(AM58^2+AN58^2)*1000/(SQRT(3)*AL12)</f>
        <v>1.4996048928707353</v>
      </c>
      <c r="AM58" s="966">
        <v>3.6000000000000002E-4</v>
      </c>
      <c r="AN58" s="965">
        <v>1.584E-2</v>
      </c>
      <c r="AO58" s="920">
        <f>SQRT(AP58^2+AQ58^2)*1000/(SQRT(3)*AO12)</f>
        <v>1.499217748190766</v>
      </c>
      <c r="AP58" s="966">
        <v>0</v>
      </c>
      <c r="AQ58" s="965">
        <v>1.584E-2</v>
      </c>
      <c r="AR58" s="720"/>
      <c r="AS58" s="720"/>
    </row>
    <row r="59" spans="1:45" s="710" customFormat="1" ht="16.5" customHeight="1">
      <c r="A59" s="776" t="s">
        <v>302</v>
      </c>
      <c r="B59" s="777" t="s">
        <v>288</v>
      </c>
      <c r="C59" s="778"/>
      <c r="D59" s="779"/>
      <c r="E59" s="780"/>
      <c r="F59" s="781"/>
      <c r="G59" s="782"/>
      <c r="H59" s="920">
        <f>SQRT(I59^2+J59^2)*1000/(SQRT(3)*H12)</f>
        <v>81.145654681401496</v>
      </c>
      <c r="I59" s="966">
        <v>0.86507999999999996</v>
      </c>
      <c r="J59" s="965">
        <v>0.10476000000000001</v>
      </c>
      <c r="K59" s="920">
        <f>SQRT(L59^2+M59^2)*1000/(SQRT(3)*K12)</f>
        <v>81.373816568309124</v>
      </c>
      <c r="L59" s="966">
        <v>0.86724000000000001</v>
      </c>
      <c r="M59" s="965">
        <v>0.10728</v>
      </c>
      <c r="N59" s="920">
        <f>SQRT(O59^2+P59^2)*1000/(SQRT(3)*N12)</f>
        <v>81.107663446304784</v>
      </c>
      <c r="O59" s="966">
        <v>0.86436000000000002</v>
      </c>
      <c r="P59" s="965">
        <v>0.10728</v>
      </c>
      <c r="Q59" s="920">
        <f>SQRT(R59^2+S59^2)*1000/(SQRT(3)*Q12)</f>
        <v>84.267931546946329</v>
      </c>
      <c r="R59" s="966">
        <v>0.89676</v>
      </c>
      <c r="S59" s="965">
        <v>0.12132</v>
      </c>
      <c r="T59" s="920">
        <f>SQRT(U59^2+V59^2)*1000/(SQRT(3)*T12)</f>
        <v>90.518918173752581</v>
      </c>
      <c r="U59" s="966">
        <v>0.96228000000000002</v>
      </c>
      <c r="V59" s="965">
        <v>0.13752</v>
      </c>
      <c r="W59" s="920">
        <f>SQRT(X59^2+Y59^2)*1000/(SQRT(3)*W12)</f>
        <v>104.928305536731</v>
      </c>
      <c r="X59" s="966">
        <v>1.11456</v>
      </c>
      <c r="Y59" s="965">
        <v>0.1656</v>
      </c>
      <c r="Z59" s="920">
        <f>SQRT(AA59^2+AB59^2)*1000/(SQRT(3)*Z12)</f>
        <v>138.77032815924818</v>
      </c>
      <c r="AA59" s="966">
        <v>1.44756</v>
      </c>
      <c r="AB59" s="965">
        <v>0.23291999999999999</v>
      </c>
      <c r="AC59" s="920">
        <f>SQRT(AD59^2+AE59^2)*1000/(SQRT(3)*AC12)</f>
        <v>151.60698479717388</v>
      </c>
      <c r="AD59" s="966">
        <v>1.5800399999999999</v>
      </c>
      <c r="AE59" s="965">
        <v>0.26316000000000001</v>
      </c>
      <c r="AF59" s="920">
        <f>SQRT(AG59^2+AH59^2)*1000/(SQRT(3)*AF12)</f>
        <v>152.50941821556603</v>
      </c>
      <c r="AG59" s="966">
        <v>1.5886800000000001</v>
      </c>
      <c r="AH59" s="965">
        <v>0.26928000000000002</v>
      </c>
      <c r="AI59" s="920">
        <f>SQRT(AJ59^2+AK59^2)*1000/(SQRT(3)*AI12)</f>
        <v>144.17368724397406</v>
      </c>
      <c r="AJ59" s="966">
        <v>1.50264</v>
      </c>
      <c r="AK59" s="965">
        <v>0.24984000000000001</v>
      </c>
      <c r="AL59" s="920">
        <f>SQRT(AM59^2+AN59^2)*1000/(SQRT(3)*AL12)</f>
        <v>147.67030660142979</v>
      </c>
      <c r="AM59" s="966">
        <v>1.53792</v>
      </c>
      <c r="AN59" s="965">
        <v>0.26279999999999998</v>
      </c>
      <c r="AO59" s="920">
        <f>SQRT(AP59^2+AQ59^2)*1000/(SQRT(3)*AO12)</f>
        <v>141.49634174502134</v>
      </c>
      <c r="AP59" s="966">
        <v>1.4742</v>
      </c>
      <c r="AQ59" s="965">
        <v>0.24840000000000001</v>
      </c>
      <c r="AR59" s="720"/>
      <c r="AS59" s="720"/>
    </row>
    <row r="60" spans="1:45" s="710" customFormat="1" ht="16.5" customHeight="1">
      <c r="A60" s="776" t="s">
        <v>301</v>
      </c>
      <c r="B60" s="777" t="s">
        <v>291</v>
      </c>
      <c r="C60" s="778"/>
      <c r="D60" s="779"/>
      <c r="E60" s="780"/>
      <c r="F60" s="781"/>
      <c r="G60" s="782"/>
      <c r="H60" s="920">
        <f>SQRT(I60^2+J60^2)*1000/(SQRT(3)*H12)</f>
        <v>55.678391199980858</v>
      </c>
      <c r="I60" s="966">
        <v>0.56159999999999999</v>
      </c>
      <c r="J60" s="965">
        <v>0.20519999999999999</v>
      </c>
      <c r="K60" s="920">
        <f>SQRT(L60^2+M60^2)*1000/(SQRT(3)*K12)</f>
        <v>54.762699124501026</v>
      </c>
      <c r="L60" s="966">
        <v>0.55152000000000001</v>
      </c>
      <c r="M60" s="965">
        <v>0.20412</v>
      </c>
      <c r="N60" s="920">
        <f>SQRT(O60^2+P60^2)*1000/(SQRT(3)*N12)</f>
        <v>55.174898151751862</v>
      </c>
      <c r="O60" s="966">
        <v>0.55584</v>
      </c>
      <c r="P60" s="965">
        <v>0.20519999999999999</v>
      </c>
      <c r="Q60" s="920">
        <f>SQRT(R60^2+S60^2)*1000/(SQRT(3)*Q12)</f>
        <v>59.048120555213416</v>
      </c>
      <c r="R60" s="966">
        <v>0.60119999999999996</v>
      </c>
      <c r="S60" s="965">
        <v>0.2016</v>
      </c>
      <c r="T60" s="920">
        <f>SQRT(U60^2+V60^2)*1000/(SQRT(3)*T12)</f>
        <v>65.517121067440542</v>
      </c>
      <c r="U60" s="966">
        <v>0.67320000000000002</v>
      </c>
      <c r="V60" s="965">
        <v>0.20448</v>
      </c>
      <c r="W60" s="920">
        <f>SQRT(X60^2+Y60^2)*1000/(SQRT(3)*W12)</f>
        <v>72.690474322513879</v>
      </c>
      <c r="X60" s="966">
        <v>0.74843999999999999</v>
      </c>
      <c r="Y60" s="965">
        <v>0.22176000000000001</v>
      </c>
      <c r="Z60" s="920">
        <f>SQRT(AA60^2+AB60^2)*1000/(SQRT(3)*Z12)</f>
        <v>78.694689102796247</v>
      </c>
      <c r="AA60" s="966">
        <v>0.79920000000000002</v>
      </c>
      <c r="AB60" s="965">
        <v>0.22932</v>
      </c>
      <c r="AC60" s="920">
        <f>SQRT(AD60^2+AE60^2)*1000/(SQRT(3)*AC12)</f>
        <v>81.958147433088072</v>
      </c>
      <c r="AD60" s="966">
        <v>0.83123999999999998</v>
      </c>
      <c r="AE60" s="965">
        <v>0.24263999999999999</v>
      </c>
      <c r="AF60" s="920">
        <f>SQRT(AG60^2+AH60^2)*1000/(SQRT(3)*AF12)</f>
        <v>82.492541110620408</v>
      </c>
      <c r="AG60" s="966">
        <v>0.83628000000000002</v>
      </c>
      <c r="AH60" s="965">
        <v>0.24551999999999999</v>
      </c>
      <c r="AI60" s="920">
        <f>SQRT(AJ60^2+AK60^2)*1000/(SQRT(3)*AI12)</f>
        <v>85.186983422262287</v>
      </c>
      <c r="AJ60" s="966">
        <v>0.86436000000000002</v>
      </c>
      <c r="AK60" s="965">
        <v>0.25091999999999998</v>
      </c>
      <c r="AL60" s="920">
        <f>SQRT(AM60^2+AN60^2)*1000/(SQRT(3)*AL12)</f>
        <v>85.131435633231334</v>
      </c>
      <c r="AM60" s="966">
        <v>0.86184000000000005</v>
      </c>
      <c r="AN60" s="965">
        <v>0.25740000000000002</v>
      </c>
      <c r="AO60" s="920">
        <f>SQRT(AP60^2+AQ60^2)*1000/(SQRT(3)*AO12)</f>
        <v>83.567782715480291</v>
      </c>
      <c r="AP60" s="966">
        <v>0.8478</v>
      </c>
      <c r="AQ60" s="965">
        <v>0.24660000000000001</v>
      </c>
      <c r="AR60" s="720"/>
      <c r="AS60" s="720"/>
    </row>
    <row r="61" spans="1:45" s="710" customFormat="1" ht="16.5" customHeight="1">
      <c r="A61" s="776" t="s">
        <v>300</v>
      </c>
      <c r="B61" s="777" t="s">
        <v>299</v>
      </c>
      <c r="C61" s="778"/>
      <c r="D61" s="779"/>
      <c r="E61" s="780"/>
      <c r="F61" s="781"/>
      <c r="G61" s="782"/>
      <c r="H61" s="920">
        <f>SQRT(I61^2+J61^2)*1000/(SQRT(3)*H20)</f>
        <v>15.313290657082797</v>
      </c>
      <c r="I61" s="966">
        <v>0.1656</v>
      </c>
      <c r="J61" s="965">
        <v>2.232E-2</v>
      </c>
      <c r="K61" s="920">
        <f>SQRT(L61^2+M61^2)*1000/(SQRT(3)*K20)</f>
        <v>16.008739109972296</v>
      </c>
      <c r="L61" s="966">
        <v>0.17316000000000001</v>
      </c>
      <c r="M61" s="965">
        <v>2.3040000000000001E-2</v>
      </c>
      <c r="N61" s="920">
        <f>SQRT(O61^2+P61^2)*1000/(SQRT(3)*N20)</f>
        <v>15.784294269248505</v>
      </c>
      <c r="O61" s="966">
        <v>0.17063999999999999</v>
      </c>
      <c r="P61" s="965">
        <v>2.3400000000000001E-2</v>
      </c>
      <c r="Q61" s="920">
        <f>SQRT(R61^2+S61^2)*1000/(SQRT(3)*Q20)</f>
        <v>15.836580404606442</v>
      </c>
      <c r="R61" s="966">
        <v>0.17136000000000001</v>
      </c>
      <c r="S61" s="965">
        <v>2.232E-2</v>
      </c>
      <c r="T61" s="920">
        <f>SQRT(U61^2+V61^2)*1000/(SQRT(3)*T20)</f>
        <v>16.286549686175771</v>
      </c>
      <c r="U61" s="966">
        <v>0.1764</v>
      </c>
      <c r="V61" s="965">
        <v>2.1600000000000001E-2</v>
      </c>
      <c r="W61" s="920">
        <f>SQRT(X61^2+Y61^2)*1000/(SQRT(3)*W20)</f>
        <v>17.102308294831033</v>
      </c>
      <c r="X61" s="966">
        <v>0.18215999999999999</v>
      </c>
      <c r="Y61" s="965">
        <v>2.3400000000000001E-2</v>
      </c>
      <c r="Z61" s="920">
        <f>SQRT(AA61^2+AB61^2)*1000/(SQRT(3)*Z20)</f>
        <v>18.414051549968885</v>
      </c>
      <c r="AA61" s="966">
        <v>0.19656000000000001</v>
      </c>
      <c r="AB61" s="965">
        <v>2.1600000000000001E-2</v>
      </c>
      <c r="AC61" s="920">
        <f>SQRT(AD61^2+AE61^2)*1000/(SQRT(3)*AC20)</f>
        <v>19.809930344919223</v>
      </c>
      <c r="AD61" s="966">
        <v>0.21132000000000001</v>
      </c>
      <c r="AE61" s="965">
        <v>2.4479999999999998E-2</v>
      </c>
      <c r="AF61" s="920">
        <f>SQRT(AG61^2+AH61^2)*1000/(SQRT(3)*AF20)</f>
        <v>21.8163205383361</v>
      </c>
      <c r="AG61" s="966">
        <v>0.23291999999999999</v>
      </c>
      <c r="AH61" s="965">
        <v>2.52E-2</v>
      </c>
      <c r="AI61" s="920">
        <f>SQRT(AJ61^2+AK61^2)*1000/(SQRT(3)*AI20)</f>
        <v>21.5725371720997</v>
      </c>
      <c r="AJ61" s="966">
        <v>0.23003999999999999</v>
      </c>
      <c r="AK61" s="965">
        <v>2.7359999999999999E-2</v>
      </c>
      <c r="AL61" s="920">
        <f>SQRT(AM61^2+AN61^2)*1000/(SQRT(3)*AL20)</f>
        <v>20.017498068644841</v>
      </c>
      <c r="AM61" s="966">
        <v>0.21348</v>
      </c>
      <c r="AN61" s="965">
        <v>2.52E-2</v>
      </c>
      <c r="AO61" s="920">
        <f>SQRT(AP61^2+AQ61^2)*1000/(SQRT(3)*AO20)</f>
        <v>18.917570248314025</v>
      </c>
      <c r="AP61" s="966">
        <v>0.20196</v>
      </c>
      <c r="AQ61" s="965">
        <v>2.196E-2</v>
      </c>
      <c r="AR61" s="720"/>
      <c r="AS61" s="720"/>
    </row>
    <row r="62" spans="1:45" s="710" customFormat="1" ht="16.5" customHeight="1">
      <c r="A62" s="776" t="s">
        <v>298</v>
      </c>
      <c r="B62" s="777" t="s">
        <v>297</v>
      </c>
      <c r="C62" s="778"/>
      <c r="D62" s="779"/>
      <c r="E62" s="780"/>
      <c r="F62" s="781"/>
      <c r="G62" s="782"/>
      <c r="H62" s="920">
        <f>SQRT(I62^2+J62^2)*1000/(SQRT(3)*H20)</f>
        <v>87.514803412488618</v>
      </c>
      <c r="I62" s="966">
        <v>0.86831999999999998</v>
      </c>
      <c r="J62" s="965">
        <v>0.39744000000000002</v>
      </c>
      <c r="K62" s="920">
        <f>SQRT(L62^2+M62^2)*1000/(SQRT(3)*K20)</f>
        <v>88.9383796465264</v>
      </c>
      <c r="L62" s="966">
        <v>0.88127999999999995</v>
      </c>
      <c r="M62" s="965">
        <v>0.40644000000000002</v>
      </c>
      <c r="N62" s="920">
        <f>SQRT(O62^2+P62^2)*1000/(SQRT(3)*N20)</f>
        <v>89.100875340226366</v>
      </c>
      <c r="O62" s="966">
        <v>0.88488</v>
      </c>
      <c r="P62" s="965">
        <v>0.40283999999999998</v>
      </c>
      <c r="Q62" s="920">
        <f>SQRT(R62^2+S62^2)*1000/(SQRT(3)*Q20)</f>
        <v>97.557311953775454</v>
      </c>
      <c r="R62" s="966">
        <v>0.98028000000000004</v>
      </c>
      <c r="S62" s="965">
        <v>0.41508</v>
      </c>
      <c r="T62" s="920">
        <f>SQRT(U62^2+V62^2)*1000/(SQRT(3)*T20)</f>
        <v>121.5521567176868</v>
      </c>
      <c r="U62" s="966">
        <v>1.22688</v>
      </c>
      <c r="V62" s="965">
        <v>0.504</v>
      </c>
      <c r="W62" s="920">
        <f>SQRT(X62^2+Y62^2)*1000/(SQRT(3)*W20)</f>
        <v>136.74542835070537</v>
      </c>
      <c r="X62" s="966">
        <v>1.3697999999999999</v>
      </c>
      <c r="Y62" s="965">
        <v>0.5292</v>
      </c>
      <c r="Z62" s="920">
        <f>SQRT(AA62^2+AB62^2)*1000/(SQRT(3)*Z20)</f>
        <v>150.19100305458772</v>
      </c>
      <c r="AA62" s="966">
        <v>1.5256799999999999</v>
      </c>
      <c r="AB62" s="965">
        <v>0.52307999999999999</v>
      </c>
      <c r="AC62" s="920">
        <f>SQRT(AD62^2+AE62^2)*1000/(SQRT(3)*AC20)</f>
        <v>144.44682886227125</v>
      </c>
      <c r="AD62" s="966">
        <v>1.4666399999999999</v>
      </c>
      <c r="AE62" s="965">
        <v>0.50507999999999997</v>
      </c>
      <c r="AF62" s="920">
        <f>SQRT(AG62^2+AH62^2)*1000/(SQRT(3)*AF20)</f>
        <v>140.1937330580854</v>
      </c>
      <c r="AG62" s="966">
        <v>1.4241600000000001</v>
      </c>
      <c r="AH62" s="965">
        <v>0.48815999999999998</v>
      </c>
      <c r="AI62" s="920">
        <f>SQRT(AJ62^2+AK62^2)*1000/(SQRT(3)*AI20)</f>
        <v>146.06235308440569</v>
      </c>
      <c r="AJ62" s="966">
        <v>1.48176</v>
      </c>
      <c r="AK62" s="965">
        <v>0.51444000000000001</v>
      </c>
      <c r="AL62" s="920">
        <f>SQRT(AM62^2+AN62^2)*1000/(SQRT(3)*AL20)</f>
        <v>143.68296917015789</v>
      </c>
      <c r="AM62" s="966">
        <v>1.4590799999999999</v>
      </c>
      <c r="AN62" s="965">
        <v>0.50183999999999995</v>
      </c>
      <c r="AO62" s="920">
        <f>SQRT(AP62^2+AQ62^2)*1000/(SQRT(3)*AO20)</f>
        <v>147.31265652384519</v>
      </c>
      <c r="AP62" s="966">
        <v>1.50048</v>
      </c>
      <c r="AQ62" s="965">
        <v>0.50112000000000001</v>
      </c>
      <c r="AR62" s="720"/>
      <c r="AS62" s="720"/>
    </row>
    <row r="63" spans="1:45" s="710" customFormat="1" ht="16.5" customHeight="1">
      <c r="A63" s="776" t="s">
        <v>296</v>
      </c>
      <c r="B63" s="777" t="s">
        <v>295</v>
      </c>
      <c r="C63" s="778"/>
      <c r="D63" s="779"/>
      <c r="E63" s="780"/>
      <c r="F63" s="781"/>
      <c r="G63" s="782"/>
      <c r="H63" s="920">
        <f>SQRT(I63^2+J63^2)*1000/(SQRT(3)*H20)</f>
        <v>68.984716832517222</v>
      </c>
      <c r="I63" s="966">
        <v>0.74502000000000002</v>
      </c>
      <c r="J63" s="965">
        <v>0.10764</v>
      </c>
      <c r="K63" s="920">
        <f>SQRT(L63^2+M63^2)*1000/(SQRT(3)*K20)</f>
        <v>68.940303467397584</v>
      </c>
      <c r="L63" s="966">
        <v>0.74556</v>
      </c>
      <c r="M63" s="965">
        <v>0.10026</v>
      </c>
      <c r="N63" s="920">
        <f>SQRT(O63^2+P63^2)*1000/(SQRT(3)*N20)</f>
        <v>67.110348766525007</v>
      </c>
      <c r="O63" s="966">
        <v>0.72558</v>
      </c>
      <c r="P63" s="965">
        <v>9.9000000000000005E-2</v>
      </c>
      <c r="Q63" s="920">
        <f>SQRT(R63^2+S63^2)*1000/(SQRT(3)*Q20)</f>
        <v>65.559112859400145</v>
      </c>
      <c r="R63" s="966">
        <v>0.70884000000000003</v>
      </c>
      <c r="S63" s="965">
        <v>9.6479999999999996E-2</v>
      </c>
      <c r="T63" s="920">
        <f>SQRT(U63^2+V63^2)*1000/(SQRT(3)*T20)</f>
        <v>68.256070473347549</v>
      </c>
      <c r="U63" s="966">
        <v>0.7389</v>
      </c>
      <c r="V63" s="965">
        <v>9.3600000000000003E-2</v>
      </c>
      <c r="W63" s="920">
        <f>SQRT(X63^2+Y63^2)*1000/(SQRT(3)*W20)</f>
        <v>70.805882134531146</v>
      </c>
      <c r="X63" s="966">
        <v>0.75546000000000002</v>
      </c>
      <c r="Y63" s="965">
        <v>8.6220000000000005E-2</v>
      </c>
      <c r="Z63" s="920">
        <f>SQRT(AA63^2+AB63^2)*1000/(SQRT(3)*Z20)</f>
        <v>72.863024885201114</v>
      </c>
      <c r="AA63" s="966">
        <v>0.77688000000000001</v>
      </c>
      <c r="AB63" s="965">
        <v>9.3240000000000003E-2</v>
      </c>
      <c r="AC63" s="920">
        <f>SQRT(AD63^2+AE63^2)*1000/(SQRT(3)*AC20)</f>
        <v>73.542709670514469</v>
      </c>
      <c r="AD63" s="966">
        <v>0.78408</v>
      </c>
      <c r="AE63" s="965">
        <v>9.4500000000000001E-2</v>
      </c>
      <c r="AF63" s="920">
        <f>SQRT(AG63^2+AH63^2)*1000/(SQRT(3)*AF20)</f>
        <v>75.523993679014936</v>
      </c>
      <c r="AG63" s="966">
        <v>0.80388000000000004</v>
      </c>
      <c r="AH63" s="965">
        <v>0.10746</v>
      </c>
      <c r="AI63" s="920">
        <f>SQRT(AJ63^2+AK63^2)*1000/(SQRT(3)*AI20)</f>
        <v>79.328584366586682</v>
      </c>
      <c r="AJ63" s="966">
        <v>0.84186000000000005</v>
      </c>
      <c r="AK63" s="965">
        <v>0.13031999999999999</v>
      </c>
      <c r="AL63" s="920">
        <f>SQRT(AM63^2+AN63^2)*1000/(SQRT(3)*AL20)</f>
        <v>79.828116599302803</v>
      </c>
      <c r="AM63" s="966">
        <v>0.84852000000000005</v>
      </c>
      <c r="AN63" s="965">
        <v>0.12204</v>
      </c>
      <c r="AO63" s="920">
        <f>SQRT(AP63^2+AQ63^2)*1000/(SQRT(3)*AO20)</f>
        <v>80.72786404518979</v>
      </c>
      <c r="AP63" s="966">
        <v>0.85697999999999996</v>
      </c>
      <c r="AQ63" s="965">
        <v>0.13086</v>
      </c>
      <c r="AR63" s="720"/>
      <c r="AS63" s="720"/>
    </row>
    <row r="64" spans="1:45" s="710" customFormat="1" ht="16.5" customHeight="1">
      <c r="A64" s="776" t="s">
        <v>294</v>
      </c>
      <c r="B64" s="777" t="s">
        <v>293</v>
      </c>
      <c r="C64" s="778"/>
      <c r="D64" s="779"/>
      <c r="E64" s="780"/>
      <c r="F64" s="781"/>
      <c r="G64" s="782"/>
      <c r="H64" s="920">
        <f>SQRT(I64^2+J64^2)*1000/(SQRT(3)*H20)</f>
        <v>11.84061958297975</v>
      </c>
      <c r="I64" s="966">
        <v>0.1134</v>
      </c>
      <c r="J64" s="965">
        <v>6.1920000000000003E-2</v>
      </c>
      <c r="K64" s="920">
        <f>SQRT(L64^2+M64^2)*1000/(SQRT(3)*K20)</f>
        <v>11.81167415138529</v>
      </c>
      <c r="L64" s="966">
        <v>0.11304</v>
      </c>
      <c r="M64" s="965">
        <v>6.1920000000000003E-2</v>
      </c>
      <c r="N64" s="920">
        <f>SQRT(O64^2+P64^2)*1000/(SQRT(3)*N20)</f>
        <v>11.780116996982038</v>
      </c>
      <c r="O64" s="966">
        <v>0.11304</v>
      </c>
      <c r="P64" s="965">
        <v>6.1199999999999997E-2</v>
      </c>
      <c r="Q64" s="920">
        <f>SQRT(R64^2+S64^2)*1000/(SQRT(3)*Q20)</f>
        <v>12.338800038681146</v>
      </c>
      <c r="R64" s="966">
        <v>0.1188</v>
      </c>
      <c r="S64" s="965">
        <v>6.336E-2</v>
      </c>
      <c r="T64" s="920">
        <f>SQRT(U64^2+V64^2)*1000/(SQRT(3)*T20)</f>
        <v>12.278713398442383</v>
      </c>
      <c r="U64" s="966">
        <v>0.11844</v>
      </c>
      <c r="V64" s="965">
        <v>6.2640000000000001E-2</v>
      </c>
      <c r="W64" s="920">
        <f>SQRT(X64^2+Y64^2)*1000/(SQRT(3)*W20)</f>
        <v>14.728790638516694</v>
      </c>
      <c r="X64" s="966">
        <v>0.14507999999999999</v>
      </c>
      <c r="Y64" s="965">
        <v>6.3E-2</v>
      </c>
      <c r="Z64" s="920">
        <f>SQRT(AA64^2+AB64^2)*1000/(SQRT(3)*Z20)</f>
        <v>28.832214033559808</v>
      </c>
      <c r="AA64" s="966">
        <v>0.30096000000000001</v>
      </c>
      <c r="AB64" s="965">
        <v>7.2720000000000007E-2</v>
      </c>
      <c r="AC64" s="920">
        <f>SQRT(AD64^2+AE64^2)*1000/(SQRT(3)*AC20)</f>
        <v>37.147936108591438</v>
      </c>
      <c r="AD64" s="966">
        <v>0.39276</v>
      </c>
      <c r="AE64" s="965">
        <v>6.9839999999999999E-2</v>
      </c>
      <c r="AF64" s="920">
        <f>SQRT(AG64^2+AH64^2)*1000/(SQRT(3)*AF20)</f>
        <v>45.240319791746849</v>
      </c>
      <c r="AG64" s="966">
        <v>0.48024</v>
      </c>
      <c r="AH64" s="965">
        <v>7.3440000000000005E-2</v>
      </c>
      <c r="AI64" s="920">
        <f>SQRT(AJ64^2+AK64^2)*1000/(SQRT(3)*AI20)</f>
        <v>43.054489590301422</v>
      </c>
      <c r="AJ64" s="966">
        <v>0.45648</v>
      </c>
      <c r="AK64" s="965">
        <v>7.3440000000000005E-2</v>
      </c>
      <c r="AL64" s="920">
        <f>SQRT(AM64^2+AN64^2)*1000/(SQRT(3)*AL20)</f>
        <v>43.506108509351549</v>
      </c>
      <c r="AM64" s="966">
        <v>0.46116000000000001</v>
      </c>
      <c r="AN64" s="965">
        <v>7.4880000000000002E-2</v>
      </c>
      <c r="AO64" s="920">
        <f>SQRT(AP64^2+AQ64^2)*1000/(SQRT(3)*AO20)</f>
        <v>42.491920759889453</v>
      </c>
      <c r="AP64" s="966">
        <v>0.45035999999999998</v>
      </c>
      <c r="AQ64" s="965">
        <v>7.3440000000000005E-2</v>
      </c>
      <c r="AR64" s="720"/>
      <c r="AS64" s="720"/>
    </row>
    <row r="65" spans="1:45" s="710" customFormat="1" ht="16.5" customHeight="1">
      <c r="A65" s="776" t="s">
        <v>292</v>
      </c>
      <c r="B65" s="777" t="s">
        <v>291</v>
      </c>
      <c r="C65" s="778"/>
      <c r="D65" s="779"/>
      <c r="E65" s="780"/>
      <c r="F65" s="781"/>
      <c r="G65" s="782"/>
      <c r="H65" s="920">
        <f>SQRT(I65^2+J65^2)*1000/(SQRT(3)*H20)</f>
        <v>92.253540020199239</v>
      </c>
      <c r="I65" s="966">
        <v>0.95111999999999997</v>
      </c>
      <c r="J65" s="965">
        <v>0.32976</v>
      </c>
      <c r="K65" s="920">
        <f>SQRT(L65^2+M65^2)*1000/(SQRT(3)*K20)</f>
        <v>90.270263898017319</v>
      </c>
      <c r="L65" s="966">
        <v>0.92844000000000004</v>
      </c>
      <c r="M65" s="965">
        <v>0.32904</v>
      </c>
      <c r="N65" s="920">
        <f>SQRT(O65^2+P65^2)*1000/(SQRT(3)*N20)</f>
        <v>91.499978067727199</v>
      </c>
      <c r="O65" s="966">
        <v>0.94140000000000001</v>
      </c>
      <c r="P65" s="965">
        <v>0.33263999999999999</v>
      </c>
      <c r="Q65" s="920">
        <f>SQRT(R65^2+S65^2)*1000/(SQRT(3)*Q20)</f>
        <v>101.36454048644038</v>
      </c>
      <c r="R65" s="966">
        <v>1.0540799999999999</v>
      </c>
      <c r="S65" s="965">
        <v>0.33516000000000001</v>
      </c>
      <c r="T65" s="920">
        <f>SQRT(U65^2+V65^2)*1000/(SQRT(3)*T20)</f>
        <v>122.05108777561503</v>
      </c>
      <c r="U65" s="966">
        <v>1.2898799999999999</v>
      </c>
      <c r="V65" s="965">
        <v>0.33156000000000002</v>
      </c>
      <c r="W65" s="920">
        <f>SQRT(X65^2+Y65^2)*1000/(SQRT(3)*W20)</f>
        <v>142.21030929844579</v>
      </c>
      <c r="X65" s="966">
        <v>1.48464</v>
      </c>
      <c r="Y65" s="965">
        <v>0.35783999999999999</v>
      </c>
      <c r="Z65" s="920">
        <f>SQRT(AA65^2+AB65^2)*1000/(SQRT(3)*Z20)</f>
        <v>156.02933086945953</v>
      </c>
      <c r="AA65" s="966">
        <v>1.6275599999999999</v>
      </c>
      <c r="AB65" s="965">
        <v>0.39816000000000001</v>
      </c>
      <c r="AC65" s="920">
        <f>SQRT(AD65^2+AE65^2)*1000/(SQRT(3)*AC20)</f>
        <v>163.75544899624725</v>
      </c>
      <c r="AD65" s="966">
        <v>1.7110799999999999</v>
      </c>
      <c r="AE65" s="965">
        <v>0.40572000000000003</v>
      </c>
      <c r="AF65" s="920">
        <f>SQRT(AG65^2+AH65^2)*1000/(SQRT(3)*AF20)</f>
        <v>166.1355115554525</v>
      </c>
      <c r="AG65" s="966">
        <v>1.7370000000000001</v>
      </c>
      <c r="AH65" s="965">
        <v>0.40716000000000002</v>
      </c>
      <c r="AI65" s="920">
        <f>SQRT(AJ65^2+AK65^2)*1000/(SQRT(3)*AI20)</f>
        <v>168.14983952647219</v>
      </c>
      <c r="AJ65" s="966">
        <v>1.7589600000000001</v>
      </c>
      <c r="AK65" s="965">
        <v>0.40823999999999999</v>
      </c>
      <c r="AL65" s="920">
        <f>SQRT(AM65^2+AN65^2)*1000/(SQRT(3)*AL20)</f>
        <v>171.27320089387271</v>
      </c>
      <c r="AM65" s="966">
        <v>1.7927999999999999</v>
      </c>
      <c r="AN65" s="965">
        <v>0.41076000000000001</v>
      </c>
      <c r="AO65" s="920">
        <f>SQRT(AP65^2+AQ65^2)*1000/(SQRT(3)*AO20)</f>
        <v>167.30612318549194</v>
      </c>
      <c r="AP65" s="966">
        <v>1.7539199999999999</v>
      </c>
      <c r="AQ65" s="965">
        <v>0.38951999999999998</v>
      </c>
      <c r="AR65" s="720"/>
      <c r="AS65" s="720"/>
    </row>
    <row r="66" spans="1:45" s="710" customFormat="1" ht="16.5" customHeight="1">
      <c r="A66" s="776" t="s">
        <v>219</v>
      </c>
      <c r="B66" s="777" t="s">
        <v>290</v>
      </c>
      <c r="C66" s="778"/>
      <c r="D66" s="779"/>
      <c r="E66" s="780"/>
      <c r="F66" s="781"/>
      <c r="G66" s="782"/>
      <c r="H66" s="920">
        <f>SQRT(I66^2+J66^2)*1000/(SQRT(3)*H20)</f>
        <v>4.3673494818480743</v>
      </c>
      <c r="I66" s="966">
        <v>4.2479999999999997E-2</v>
      </c>
      <c r="J66" s="965">
        <v>2.1600000000000001E-2</v>
      </c>
      <c r="K66" s="920">
        <f>SQRT(L66^2+M66^2)*1000/(SQRT(3)*K20)</f>
        <v>4.347755522119539</v>
      </c>
      <c r="L66" s="966">
        <v>4.224E-2</v>
      </c>
      <c r="M66" s="965">
        <v>2.1600000000000001E-2</v>
      </c>
      <c r="N66" s="920">
        <f>SQRT(O66^2+P66^2)*1000/(SQRT(3)*N20)</f>
        <v>4.294199712586706</v>
      </c>
      <c r="O66" s="966">
        <v>4.1520000000000001E-2</v>
      </c>
      <c r="P66" s="965">
        <v>2.172E-2</v>
      </c>
      <c r="Q66" s="920">
        <f>SQRT(R66^2+S66^2)*1000/(SQRT(3)*Q20)</f>
        <v>4.0899485957956667</v>
      </c>
      <c r="R66" s="966">
        <v>3.9120000000000002E-2</v>
      </c>
      <c r="S66" s="965">
        <v>2.1479999999999999E-2</v>
      </c>
      <c r="T66" s="920">
        <f>SQRT(U66^2+V66^2)*1000/(SQRT(3)*T20)</f>
        <v>3.2244905613439974</v>
      </c>
      <c r="U66" s="966">
        <v>2.7959999999999999E-2</v>
      </c>
      <c r="V66" s="965">
        <v>2.1360000000000001E-2</v>
      </c>
      <c r="W66" s="920">
        <f>SQRT(X66^2+Y66^2)*1000/(SQRT(3)*W20)</f>
        <v>3.7667420237474638</v>
      </c>
      <c r="X66" s="966">
        <v>3.4200000000000001E-2</v>
      </c>
      <c r="Y66" s="965">
        <v>2.1600000000000001E-2</v>
      </c>
      <c r="Z66" s="920">
        <f>SQRT(AA66^2+AB66^2)*1000/(SQRT(3)*Z20)</f>
        <v>3.9212540201484898</v>
      </c>
      <c r="AA66" s="966">
        <v>3.6360000000000003E-2</v>
      </c>
      <c r="AB66" s="965">
        <v>2.1239999999999998E-2</v>
      </c>
      <c r="AC66" s="920">
        <f>SQRT(AD66^2+AE66^2)*1000/(SQRT(3)*AC20)</f>
        <v>3.2632663679413851</v>
      </c>
      <c r="AD66" s="966">
        <v>3.2160000000000001E-2</v>
      </c>
      <c r="AE66" s="965">
        <v>1.392E-2</v>
      </c>
      <c r="AF66" s="920">
        <f>SQRT(AG66^2+AH66^2)*1000/(SQRT(3)*AF20)</f>
        <v>3.1624685098768235</v>
      </c>
      <c r="AG66" s="966">
        <v>3.1440000000000003E-2</v>
      </c>
      <c r="AH66" s="965">
        <v>1.2840000000000001E-2</v>
      </c>
      <c r="AI66" s="920">
        <f>SQRT(AJ66^2+AK66^2)*1000/(SQRT(3)*AI20)</f>
        <v>3.2101231656766278</v>
      </c>
      <c r="AJ66" s="966">
        <v>3.2039999999999999E-2</v>
      </c>
      <c r="AK66" s="965">
        <v>1.272E-2</v>
      </c>
      <c r="AL66" s="920">
        <f>SQRT(AM66^2+AN66^2)*1000/(SQRT(3)*AL20)</f>
        <v>3.2454049802685843</v>
      </c>
      <c r="AM66" s="966">
        <v>3.2399999999999998E-2</v>
      </c>
      <c r="AN66" s="965">
        <v>1.2840000000000001E-2</v>
      </c>
      <c r="AO66" s="920">
        <f>SQRT(AP66^2+AQ66^2)*1000/(SQRT(3)*AO20)</f>
        <v>3.2621182063971568</v>
      </c>
      <c r="AP66" s="966">
        <v>3.2640000000000002E-2</v>
      </c>
      <c r="AQ66" s="965">
        <v>1.272E-2</v>
      </c>
      <c r="AR66" s="720"/>
      <c r="AS66" s="720"/>
    </row>
    <row r="67" spans="1:45" s="710" customFormat="1" ht="16.5" customHeight="1">
      <c r="A67" s="776" t="s">
        <v>289</v>
      </c>
      <c r="B67" s="777" t="s">
        <v>288</v>
      </c>
      <c r="C67" s="778"/>
      <c r="D67" s="779"/>
      <c r="E67" s="780"/>
      <c r="F67" s="781"/>
      <c r="G67" s="782"/>
      <c r="H67" s="920">
        <f>SQRT(I67^2+J67^2)*1000/(SQRT(3)*H20)</f>
        <v>119.85720301945254</v>
      </c>
      <c r="I67" s="966">
        <v>1.2261599999999999</v>
      </c>
      <c r="J67" s="965">
        <v>0.45504</v>
      </c>
      <c r="K67" s="920">
        <f>SQRT(L67^2+M67^2)*1000/(SQRT(3)*K20)</f>
        <v>120.781248263018</v>
      </c>
      <c r="L67" s="966">
        <v>1.2243599999999999</v>
      </c>
      <c r="M67" s="965">
        <v>0.48780000000000001</v>
      </c>
      <c r="N67" s="920">
        <f>SQRT(O67^2+P67^2)*1000/(SQRT(3)*N20)</f>
        <v>121.43061062713518</v>
      </c>
      <c r="O67" s="966">
        <v>1.2308399999999999</v>
      </c>
      <c r="P67" s="965">
        <v>0.49068000000000001</v>
      </c>
      <c r="Q67" s="920">
        <f>SQRT(R67^2+S67^2)*1000/(SQRT(3)*Q20)</f>
        <v>134.85846649875032</v>
      </c>
      <c r="R67" s="966">
        <v>1.40472</v>
      </c>
      <c r="S67" s="965">
        <v>0.43847999999999998</v>
      </c>
      <c r="T67" s="920">
        <f>SQRT(U67^2+V67^2)*1000/(SQRT(3)*T20)</f>
        <v>151.41438927298677</v>
      </c>
      <c r="U67" s="966">
        <v>1.5922799999999999</v>
      </c>
      <c r="V67" s="965">
        <v>0.441</v>
      </c>
      <c r="W67" s="920">
        <f>SQRT(X67^2+Y67^2)*1000/(SQRT(3)*W20)</f>
        <v>176.43920543745548</v>
      </c>
      <c r="X67" s="966">
        <v>1.8284400000000001</v>
      </c>
      <c r="Y67" s="965">
        <v>0.49680000000000002</v>
      </c>
      <c r="Z67" s="920">
        <f>SQRT(AA67^2+AB67^2)*1000/(SQRT(3)*Z20)</f>
        <v>204.76266721630657</v>
      </c>
      <c r="AA67" s="966">
        <v>2.1247199999999999</v>
      </c>
      <c r="AB67" s="965">
        <v>0.56628000000000001</v>
      </c>
      <c r="AC67" s="920">
        <f>SQRT(AD67^2+AE67^2)*1000/(SQRT(3)*AC20)</f>
        <v>214.91905646653623</v>
      </c>
      <c r="AD67" s="966">
        <v>2.2370399999999999</v>
      </c>
      <c r="AE67" s="965">
        <v>0.56772</v>
      </c>
      <c r="AF67" s="920">
        <f>SQRT(AG67^2+AH67^2)*1000/(SQRT(3)*AF20)</f>
        <v>219.23824709807084</v>
      </c>
      <c r="AG67" s="966">
        <v>2.28708</v>
      </c>
      <c r="AH67" s="965">
        <v>0.55871999999999999</v>
      </c>
      <c r="AI67" s="920">
        <f>SQRT(AJ67^2+AK67^2)*1000/(SQRT(3)*AI20)</f>
        <v>214.82414859111628</v>
      </c>
      <c r="AJ67" s="966">
        <v>2.2438799999999999</v>
      </c>
      <c r="AK67" s="965">
        <v>0.53568000000000005</v>
      </c>
      <c r="AL67" s="920">
        <f>SQRT(AM67^2+AN67^2)*1000/(SQRT(3)*AL20)</f>
        <v>219.21310743754483</v>
      </c>
      <c r="AM67" s="966">
        <v>2.2910400000000002</v>
      </c>
      <c r="AN67" s="965">
        <v>0.54108000000000001</v>
      </c>
      <c r="AO67" s="920">
        <f>SQRT(AP67^2+AQ67^2)*1000/(SQRT(3)*AO20)</f>
        <v>216.97315120879233</v>
      </c>
      <c r="AP67" s="966">
        <v>2.2647599999999999</v>
      </c>
      <c r="AQ67" s="965">
        <v>0.54756000000000005</v>
      </c>
      <c r="AR67" s="720"/>
      <c r="AS67" s="720"/>
    </row>
    <row r="68" spans="1:45" s="710" customFormat="1" ht="16.5" customHeight="1">
      <c r="A68" s="776" t="s">
        <v>287</v>
      </c>
      <c r="B68" s="777" t="s">
        <v>286</v>
      </c>
      <c r="C68" s="778"/>
      <c r="D68" s="779"/>
      <c r="E68" s="780"/>
      <c r="F68" s="781"/>
      <c r="G68" s="782"/>
      <c r="H68" s="920">
        <f>SQRT(I68^2+J68^2)*1000/(SQRT(3)*H20)</f>
        <v>26.986053339270121</v>
      </c>
      <c r="I68" s="966">
        <v>0.26423999999999997</v>
      </c>
      <c r="J68" s="965">
        <v>0.12995999999999999</v>
      </c>
      <c r="K68" s="920">
        <f>SQRT(L68^2+M68^2)*1000/(SQRT(3)*K20)</f>
        <v>26.854305827866757</v>
      </c>
      <c r="L68" s="966">
        <v>0.26351999999999998</v>
      </c>
      <c r="M68" s="965">
        <v>0.12816</v>
      </c>
      <c r="N68" s="920">
        <f>SQRT(O68^2+P68^2)*1000/(SQRT(3)*N20)</f>
        <v>26.838129034417197</v>
      </c>
      <c r="O68" s="966">
        <v>0.26244000000000001</v>
      </c>
      <c r="P68" s="965">
        <v>0.12995999999999999</v>
      </c>
      <c r="Q68" s="920">
        <f>SQRT(R68^2+S68^2)*1000/(SQRT(3)*Q20)</f>
        <v>27.359774832983632</v>
      </c>
      <c r="R68" s="966">
        <v>0.26963999999999999</v>
      </c>
      <c r="S68" s="965">
        <v>0.12816</v>
      </c>
      <c r="T68" s="920">
        <f>SQRT(U68^2+V68^2)*1000/(SQRT(3)*T20)</f>
        <v>33.010738306457419</v>
      </c>
      <c r="U68" s="966">
        <v>0.33732000000000001</v>
      </c>
      <c r="V68" s="965">
        <v>0.12636</v>
      </c>
      <c r="W68" s="920">
        <f>SQRT(X68^2+Y68^2)*1000/(SQRT(3)*W20)</f>
        <v>36.293635977771537</v>
      </c>
      <c r="X68" s="966">
        <v>0.36287999999999998</v>
      </c>
      <c r="Y68" s="965">
        <v>0.14219999999999999</v>
      </c>
      <c r="Z68" s="920">
        <f>SQRT(AA68^2+AB68^2)*1000/(SQRT(3)*Z20)</f>
        <v>41.864489284587158</v>
      </c>
      <c r="AA68" s="966">
        <v>0.41796</v>
      </c>
      <c r="AB68" s="965">
        <v>0.1656</v>
      </c>
      <c r="AC68" s="920">
        <f>SQRT(AD68^2+AE68^2)*1000/(SQRT(3)*AC20)</f>
        <v>41.394000379641504</v>
      </c>
      <c r="AD68" s="966">
        <v>0.41076000000000001</v>
      </c>
      <c r="AE68" s="965">
        <v>0.16991999999999999</v>
      </c>
      <c r="AF68" s="920">
        <f>SQRT(AG68^2+AH68^2)*1000/(SQRT(3)*AF20)</f>
        <v>44.007361979886042</v>
      </c>
      <c r="AG68" s="966">
        <v>0.44028</v>
      </c>
      <c r="AH68" s="965">
        <v>0.17172000000000001</v>
      </c>
      <c r="AI68" s="920">
        <f>SQRT(AJ68^2+AK68^2)*1000/(SQRT(3)*AI20)</f>
        <v>43.381098038356839</v>
      </c>
      <c r="AJ68" s="966">
        <v>0.43487999999999999</v>
      </c>
      <c r="AK68" s="965">
        <v>0.16703999999999999</v>
      </c>
      <c r="AL68" s="920">
        <f>SQRT(AM68^2+AN68^2)*1000/(SQRT(3)*AL20)</f>
        <v>42.661959016650854</v>
      </c>
      <c r="AM68" s="966">
        <v>0.4284</v>
      </c>
      <c r="AN68" s="965">
        <v>0.16236</v>
      </c>
      <c r="AO68" s="920">
        <f>SQRT(AP68^2+AQ68^2)*1000/(SQRT(3)*AO20)</f>
        <v>40.74347556663151</v>
      </c>
      <c r="AP68" s="966">
        <v>0.40895999999999999</v>
      </c>
      <c r="AQ68" s="965">
        <v>0.15551999999999999</v>
      </c>
      <c r="AR68" s="720"/>
      <c r="AS68" s="720"/>
    </row>
    <row r="69" spans="1:45" s="710" customFormat="1" ht="16.5" customHeight="1">
      <c r="A69" s="776" t="s">
        <v>285</v>
      </c>
      <c r="B69" s="777" t="s">
        <v>284</v>
      </c>
      <c r="C69" s="778"/>
      <c r="D69" s="779"/>
      <c r="E69" s="780"/>
      <c r="F69" s="781"/>
      <c r="G69" s="782"/>
      <c r="H69" s="920">
        <f>SQRT(I69^2+J69^2)*1000/(SQRT(3)*H20)</f>
        <v>9.1920255294104436</v>
      </c>
      <c r="I69" s="966">
        <v>8.9459999999999998E-2</v>
      </c>
      <c r="J69" s="965">
        <v>4.5359999999999998E-2</v>
      </c>
      <c r="K69" s="920">
        <f>SQRT(L69^2+M69^2)*1000/(SQRT(3)*K20)</f>
        <v>9.1402526052114563</v>
      </c>
      <c r="L69" s="966">
        <v>8.9279999999999998E-2</v>
      </c>
      <c r="M69" s="965">
        <v>4.446E-2</v>
      </c>
      <c r="N69" s="920">
        <f>SQRT(O69^2+P69^2)*1000/(SQRT(3)*N20)</f>
        <v>9.0666616646644886</v>
      </c>
      <c r="O69" s="966">
        <v>8.8200000000000001E-2</v>
      </c>
      <c r="P69" s="965">
        <v>4.4819999999999999E-2</v>
      </c>
      <c r="Q69" s="920">
        <f>SQRT(R69^2+S69^2)*1000/(SQRT(3)*Q20)</f>
        <v>11.175288579268637</v>
      </c>
      <c r="R69" s="966">
        <v>0.11376</v>
      </c>
      <c r="S69" s="965">
        <v>4.3920000000000001E-2</v>
      </c>
      <c r="T69" s="920">
        <f>SQRT(U69^2+V69^2)*1000/(SQRT(3)*T20)</f>
        <v>13.085776668597406</v>
      </c>
      <c r="U69" s="966">
        <v>0.13446</v>
      </c>
      <c r="V69" s="965">
        <v>4.8059999999999999E-2</v>
      </c>
      <c r="W69" s="920">
        <f>SQRT(X69^2+Y69^2)*1000/(SQRT(3)*W20)</f>
        <v>22.757352358487715</v>
      </c>
      <c r="X69" s="966">
        <v>0.23598</v>
      </c>
      <c r="Y69" s="965">
        <v>6.3539999999999999E-2</v>
      </c>
      <c r="Z69" s="920">
        <f>SQRT(AA69^2+AB69^2)*1000/(SQRT(3)*Z20)</f>
        <v>44.547001917218793</v>
      </c>
      <c r="AA69" s="966">
        <v>0.46007999999999999</v>
      </c>
      <c r="AB69" s="965">
        <v>0.13103999999999999</v>
      </c>
      <c r="AC69" s="920">
        <f>SQRT(AD69^2+AE69^2)*1000/(SQRT(3)*AC20)</f>
        <v>50.586408287542241</v>
      </c>
      <c r="AD69" s="966">
        <v>0.52434000000000003</v>
      </c>
      <c r="AE69" s="965">
        <v>0.14202000000000001</v>
      </c>
      <c r="AF69" s="920">
        <f>SQRT(AG69^2+AH69^2)*1000/(SQRT(3)*AF20)</f>
        <v>51.168798212483807</v>
      </c>
      <c r="AG69" s="966">
        <v>0.53171999999999997</v>
      </c>
      <c r="AH69" s="965">
        <v>0.1386</v>
      </c>
      <c r="AI69" s="920">
        <f>SQRT(AJ69^2+AK69^2)*1000/(SQRT(3)*AI20)</f>
        <v>52.270291580340924</v>
      </c>
      <c r="AJ69" s="966">
        <v>0.54323999999999995</v>
      </c>
      <c r="AK69" s="965">
        <v>0.14130000000000001</v>
      </c>
      <c r="AL69" s="920">
        <f>SQRT(AM69^2+AN69^2)*1000/(SQRT(3)*AL20)</f>
        <v>43.129250729294419</v>
      </c>
      <c r="AM69" s="966">
        <v>0.44963999999999998</v>
      </c>
      <c r="AN69" s="965">
        <v>0.11106000000000001</v>
      </c>
      <c r="AO69" s="920">
        <f>SQRT(AP69^2+AQ69^2)*1000/(SQRT(3)*AO20)</f>
        <v>47.652457999371805</v>
      </c>
      <c r="AP69" s="966">
        <v>0.49428</v>
      </c>
      <c r="AQ69" s="965">
        <v>0.13247999999999999</v>
      </c>
      <c r="AR69" s="720"/>
      <c r="AS69" s="720"/>
    </row>
    <row r="70" spans="1:45" s="710" customFormat="1" ht="16.5" customHeight="1">
      <c r="A70" s="776" t="s">
        <v>283</v>
      </c>
      <c r="B70" s="777" t="s">
        <v>282</v>
      </c>
      <c r="C70" s="778"/>
      <c r="D70" s="779"/>
      <c r="E70" s="780"/>
      <c r="F70" s="781"/>
      <c r="G70" s="782"/>
      <c r="H70" s="920">
        <f>SQRT(I70^2+J70^2)*1000/(SQRT(3)*H20)</f>
        <v>63.603841923919923</v>
      </c>
      <c r="I70" s="966">
        <v>0.64439999999999997</v>
      </c>
      <c r="J70" s="965">
        <v>0.25775999999999999</v>
      </c>
      <c r="K70" s="920">
        <f>SQRT(L70^2+M70^2)*1000/(SQRT(3)*K20)</f>
        <v>62.421642854050553</v>
      </c>
      <c r="L70" s="966">
        <v>0.63180000000000003</v>
      </c>
      <c r="M70" s="965">
        <v>0.25452000000000002</v>
      </c>
      <c r="N70" s="920">
        <f>SQRT(O70^2+P70^2)*1000/(SQRT(3)*N20)</f>
        <v>61.643919319878151</v>
      </c>
      <c r="O70" s="966">
        <v>0.62351999999999996</v>
      </c>
      <c r="P70" s="965">
        <v>0.25235999999999997</v>
      </c>
      <c r="Q70" s="920">
        <f>SQRT(R70^2+S70^2)*1000/(SQRT(3)*Q20)</f>
        <v>63.385691211346234</v>
      </c>
      <c r="R70" s="966">
        <v>0.64439999999999997</v>
      </c>
      <c r="S70" s="965">
        <v>0.25128</v>
      </c>
      <c r="T70" s="920">
        <f>SQRT(U70^2+V70^2)*1000/(SQRT(3)*T20)</f>
        <v>64.853576574910832</v>
      </c>
      <c r="U70" s="966">
        <v>0.66059999999999997</v>
      </c>
      <c r="V70" s="965">
        <v>0.25380000000000003</v>
      </c>
      <c r="W70" s="920">
        <f>SQRT(X70^2+Y70^2)*1000/(SQRT(3)*W20)</f>
        <v>77.04489602927849</v>
      </c>
      <c r="X70" s="966">
        <v>0.76356000000000002</v>
      </c>
      <c r="Y70" s="965">
        <v>0.31859999999999999</v>
      </c>
      <c r="Z70" s="920">
        <f>SQRT(AA70^2+AB70^2)*1000/(SQRT(3)*Z20)</f>
        <v>92.956321521013308</v>
      </c>
      <c r="AA70" s="966">
        <v>0.91476000000000002</v>
      </c>
      <c r="AB70" s="965">
        <v>0.39960000000000001</v>
      </c>
      <c r="AC70" s="920">
        <f>SQRT(AD70^2+AE70^2)*1000/(SQRT(3)*AC20)</f>
        <v>95.124269233957776</v>
      </c>
      <c r="AD70" s="966">
        <v>0.92915999999999999</v>
      </c>
      <c r="AE70" s="965">
        <v>0.42443999999999998</v>
      </c>
      <c r="AF70" s="920">
        <f>SQRT(AG70^2+AH70^2)*1000/(SQRT(3)*AF20)</f>
        <v>96.945214690591015</v>
      </c>
      <c r="AG70" s="966">
        <v>0.96011999999999997</v>
      </c>
      <c r="AH70" s="965">
        <v>0.40248</v>
      </c>
      <c r="AI70" s="920">
        <f>SQRT(AJ70^2+AK70^2)*1000/(SQRT(3)*AI20)</f>
        <v>96.106416044896804</v>
      </c>
      <c r="AJ70" s="966">
        <v>0.96479999999999999</v>
      </c>
      <c r="AK70" s="965">
        <v>0.36647999999999997</v>
      </c>
      <c r="AL70" s="920">
        <f>SQRT(AM70^2+AN70^2)*1000/(SQRT(3)*AL20)</f>
        <v>91.696673195542232</v>
      </c>
      <c r="AM70" s="966">
        <v>0.92015999999999998</v>
      </c>
      <c r="AN70" s="965">
        <v>0.35064000000000001</v>
      </c>
      <c r="AO70" s="920">
        <f>SQRT(AP70^2+AQ70^2)*1000/(SQRT(3)*AO20)</f>
        <v>94.017628696554567</v>
      </c>
      <c r="AP70" s="966">
        <v>0.92052</v>
      </c>
      <c r="AQ70" s="965">
        <v>0.41471999999999998</v>
      </c>
      <c r="AR70" s="720"/>
      <c r="AS70" s="720"/>
    </row>
    <row r="71" spans="1:45" s="710" customFormat="1" ht="16.5" customHeight="1">
      <c r="A71" s="776" t="s">
        <v>281</v>
      </c>
      <c r="B71" s="777" t="s">
        <v>280</v>
      </c>
      <c r="C71" s="778"/>
      <c r="D71" s="779"/>
      <c r="E71" s="780"/>
      <c r="F71" s="781"/>
      <c r="G71" s="782"/>
      <c r="H71" s="920">
        <f>SQRT(I71^2+J71^2)*1000/(SQRT(3)*H20)</f>
        <v>0</v>
      </c>
      <c r="I71" s="966"/>
      <c r="J71" s="965"/>
      <c r="K71" s="920">
        <f>SQRT(L71^2+M71^2)*1000/(SQRT(3)*K20)</f>
        <v>0</v>
      </c>
      <c r="L71" s="966"/>
      <c r="M71" s="965"/>
      <c r="N71" s="920">
        <f>SQRT(O71^2+P71^2)*1000/(SQRT(3)*N20)</f>
        <v>0</v>
      </c>
      <c r="O71" s="966"/>
      <c r="P71" s="965"/>
      <c r="Q71" s="920">
        <f>SQRT(R71^2+S71^2)*1000/(SQRT(3)*Q20)</f>
        <v>0</v>
      </c>
      <c r="R71" s="966"/>
      <c r="S71" s="965"/>
      <c r="T71" s="920">
        <f>SQRT(U71^2+V71^2)*1000/(SQRT(3)*T20)</f>
        <v>0</v>
      </c>
      <c r="U71" s="966"/>
      <c r="V71" s="965"/>
      <c r="W71" s="920">
        <f>SQRT(X71^2+Y71^2)*1000/(SQRT(3)*W20)</f>
        <v>0</v>
      </c>
      <c r="X71" s="966"/>
      <c r="Y71" s="965"/>
      <c r="Z71" s="920">
        <f>SQRT(AA71^2+AB71^2)*1000/(SQRT(3)*Z20)</f>
        <v>0</v>
      </c>
      <c r="AA71" s="966"/>
      <c r="AB71" s="965"/>
      <c r="AC71" s="920">
        <f>SQRT(AD71^2+AE71^2)*1000/(SQRT(3)*AC20)</f>
        <v>0</v>
      </c>
      <c r="AD71" s="966"/>
      <c r="AE71" s="965"/>
      <c r="AF71" s="920">
        <f>SQRT(AG71^2+AH71^2)*1000/(SQRT(3)*AF20)</f>
        <v>0</v>
      </c>
      <c r="AG71" s="966"/>
      <c r="AH71" s="965"/>
      <c r="AI71" s="920">
        <f>SQRT(AJ71^2+AK71^2)*1000/(SQRT(3)*AI20)</f>
        <v>0</v>
      </c>
      <c r="AJ71" s="966"/>
      <c r="AK71" s="965"/>
      <c r="AL71" s="920">
        <f>SQRT(AM71^2+AN71^2)*1000/(SQRT(3)*AL20)</f>
        <v>0</v>
      </c>
      <c r="AM71" s="966"/>
      <c r="AN71" s="965"/>
      <c r="AO71" s="920">
        <f>SQRT(AP71^2+AQ71^2)*1000/(SQRT(3)*AO20)</f>
        <v>0</v>
      </c>
      <c r="AP71" s="966"/>
      <c r="AQ71" s="965"/>
      <c r="AR71" s="720"/>
      <c r="AS71" s="720"/>
    </row>
    <row r="72" spans="1:45" s="710" customFormat="1" ht="16.5" customHeight="1">
      <c r="A72" s="776" t="s">
        <v>279</v>
      </c>
      <c r="B72" s="777" t="s">
        <v>278</v>
      </c>
      <c r="C72" s="778"/>
      <c r="D72" s="779"/>
      <c r="E72" s="780"/>
      <c r="F72" s="781"/>
      <c r="G72" s="782"/>
      <c r="H72" s="952">
        <f>SQRT(I72^2+J72^2)*1000/(SQRT(3)*H20)</f>
        <v>0</v>
      </c>
      <c r="I72" s="966"/>
      <c r="J72" s="965"/>
      <c r="K72" s="952">
        <f>SQRT(L72^2+M72^2)*1000/(SQRT(3)*K20)</f>
        <v>0</v>
      </c>
      <c r="L72" s="966"/>
      <c r="M72" s="965"/>
      <c r="N72" s="952">
        <f>SQRT(O72^2+P72^2)*1000/(SQRT(3)*N20)</f>
        <v>0</v>
      </c>
      <c r="O72" s="966"/>
      <c r="P72" s="965"/>
      <c r="Q72" s="952">
        <f>SQRT(R72^2+S72^2)*1000/(SQRT(3)*Q20)</f>
        <v>0</v>
      </c>
      <c r="R72" s="966"/>
      <c r="S72" s="965"/>
      <c r="T72" s="952">
        <f>SQRT(U72^2+V72^2)*1000/(SQRT(3)*T20)</f>
        <v>0</v>
      </c>
      <c r="U72" s="966"/>
      <c r="V72" s="965"/>
      <c r="W72" s="952">
        <f>SQRT(X72^2+Y72^2)*1000/(SQRT(3)*W20)</f>
        <v>0</v>
      </c>
      <c r="X72" s="966"/>
      <c r="Y72" s="965"/>
      <c r="Z72" s="952">
        <f>SQRT(AA72^2+AB72^2)*1000/(SQRT(3)*Z20)</f>
        <v>0</v>
      </c>
      <c r="AA72" s="966"/>
      <c r="AB72" s="965"/>
      <c r="AC72" s="952">
        <f>SQRT(AD72^2+AE72^2)*1000/(SQRT(3)*AC20)</f>
        <v>0</v>
      </c>
      <c r="AD72" s="966"/>
      <c r="AE72" s="965"/>
      <c r="AF72" s="952">
        <f>SQRT(AG72^2+AH72^2)*1000/(SQRT(3)*AF20)</f>
        <v>0</v>
      </c>
      <c r="AG72" s="966"/>
      <c r="AH72" s="965"/>
      <c r="AI72" s="952">
        <f>SQRT(AJ72^2+AK72^2)*1000/(SQRT(3)*AI20)</f>
        <v>0</v>
      </c>
      <c r="AJ72" s="966"/>
      <c r="AK72" s="965"/>
      <c r="AL72" s="952">
        <f>SQRT(AM72^2+AN72^2)*1000/(SQRT(3)*AL20)</f>
        <v>0</v>
      </c>
      <c r="AM72" s="966"/>
      <c r="AN72" s="965"/>
      <c r="AO72" s="952">
        <f>SQRT(AP72^2+AQ72^2)*1000/(SQRT(3)*AO20)</f>
        <v>0</v>
      </c>
      <c r="AP72" s="966"/>
      <c r="AQ72" s="965"/>
      <c r="AR72" s="720"/>
      <c r="AS72" s="720"/>
    </row>
    <row r="73" spans="1:45" s="710" customFormat="1" ht="16.5" customHeight="1">
      <c r="A73" s="776"/>
      <c r="B73" s="777" t="s">
        <v>90</v>
      </c>
      <c r="C73" s="778"/>
      <c r="D73" s="779"/>
      <c r="E73" s="780"/>
      <c r="F73" s="781"/>
      <c r="G73" s="782"/>
      <c r="H73" s="920">
        <f>SQRT(I73^2+J73^2)*1000/(SQRT(3)*0.395)</f>
        <v>60.822751880284564</v>
      </c>
      <c r="I73" s="966">
        <v>4.1160000000000002E-2</v>
      </c>
      <c r="J73" s="965">
        <v>6.1199999999999996E-3</v>
      </c>
      <c r="K73" s="920">
        <f>SQRT(L73^2+M73^2)*1000/(SQRT(3)*0.395)</f>
        <v>56.75513482738063</v>
      </c>
      <c r="L73" s="966">
        <v>3.8399999999999997E-2</v>
      </c>
      <c r="M73" s="965">
        <v>5.7600000000000004E-3</v>
      </c>
      <c r="N73" s="920">
        <f>SQRT(O73^2+P73^2)*1000/(SQRT(3)*0.395)</f>
        <v>66.009394678845894</v>
      </c>
      <c r="O73" s="966">
        <v>4.4639999999999999E-2</v>
      </c>
      <c r="P73" s="965">
        <v>6.8399999999999997E-3</v>
      </c>
      <c r="Q73" s="920">
        <f>SQRT(R73^2+S73^2)*1000/(SQRT(3)*0.395)</f>
        <v>72.757009550363918</v>
      </c>
      <c r="R73" s="966">
        <v>4.9200000000000001E-2</v>
      </c>
      <c r="S73" s="965">
        <v>7.5599999999999999E-3</v>
      </c>
      <c r="T73" s="920">
        <f>SQRT(U73^2+V73^2)*1000/(SQRT(3)*0.395)</f>
        <v>72.357601510793657</v>
      </c>
      <c r="U73" s="966">
        <v>4.8959999999999997E-2</v>
      </c>
      <c r="V73" s="965">
        <v>7.3200000000000001E-3</v>
      </c>
      <c r="W73" s="920">
        <f>SQRT(X73^2+Y73^2)*1000/(SQRT(3)*0.395)</f>
        <v>68.536466468733778</v>
      </c>
      <c r="X73" s="966">
        <v>4.6440000000000002E-2</v>
      </c>
      <c r="Y73" s="965">
        <v>6.4799999999999996E-3</v>
      </c>
      <c r="Z73" s="920">
        <f>SQRT(AA73^2+AB73^2)*1000/(SQRT(3)*0.395)</f>
        <v>68.987448612157436</v>
      </c>
      <c r="AA73" s="966">
        <v>4.6800000000000001E-2</v>
      </c>
      <c r="AB73" s="965">
        <v>6.1199999999999996E-3</v>
      </c>
      <c r="AC73" s="920">
        <f>SQRT(AD73^2+AE73^2)*1000/(SQRT(3)*0.395)</f>
        <v>65.244588074668457</v>
      </c>
      <c r="AD73" s="966">
        <v>4.428E-2</v>
      </c>
      <c r="AE73" s="965">
        <v>5.64E-3</v>
      </c>
      <c r="AF73" s="920">
        <f>SQRT(AG73^2+AH73^2)*1000/(SQRT(3)*0.395)</f>
        <v>72.924260467839403</v>
      </c>
      <c r="AG73" s="966">
        <v>4.9200000000000001E-2</v>
      </c>
      <c r="AH73" s="965">
        <v>8.2799999999999992E-3</v>
      </c>
      <c r="AI73" s="920">
        <f>SQRT(AJ73^2+AK73^2)*1000/(SQRT(3)*0.395)</f>
        <v>80.918172748651529</v>
      </c>
      <c r="AJ73" s="966">
        <v>5.4719999999999998E-2</v>
      </c>
      <c r="AK73" s="965">
        <v>8.3999999999999995E-3</v>
      </c>
      <c r="AL73" s="920">
        <f>SQRT(AM73^2+AN73^2)*1000/(SQRT(3)*0.395)</f>
        <v>81.54703503653262</v>
      </c>
      <c r="AM73" s="966">
        <v>5.5079999999999997E-2</v>
      </c>
      <c r="AN73" s="965">
        <v>8.8800000000000007E-3</v>
      </c>
      <c r="AO73" s="920">
        <f>SQRT(AP73^2+AQ73^2)*1000/(SQRT(3)*0.395)</f>
        <v>82.787086253693829</v>
      </c>
      <c r="AP73" s="966">
        <v>5.5919999999999997E-2</v>
      </c>
      <c r="AQ73" s="965">
        <v>8.9999999999999993E-3</v>
      </c>
      <c r="AR73" s="720"/>
      <c r="AS73" s="720"/>
    </row>
    <row r="74" spans="1:45" s="710" customFormat="1" ht="16.5" customHeight="1" thickBot="1">
      <c r="A74" s="776"/>
      <c r="B74" s="777" t="s">
        <v>91</v>
      </c>
      <c r="C74" s="778"/>
      <c r="D74" s="779"/>
      <c r="E74" s="780"/>
      <c r="F74" s="781"/>
      <c r="G74" s="782"/>
      <c r="H74" s="920">
        <f>SQRT(I74^2+J74^2)*1000/(SQRT(3)*0.395)</f>
        <v>48.935916487262467</v>
      </c>
      <c r="I74" s="966">
        <v>3.3480000000000003E-2</v>
      </c>
      <c r="J74" s="965">
        <v>0</v>
      </c>
      <c r="K74" s="920">
        <f>SQRT(L74^2+M74^2)*1000/(SQRT(3)*0.395)</f>
        <v>49.111314037396021</v>
      </c>
      <c r="L74" s="966">
        <v>3.3599999999999998E-2</v>
      </c>
      <c r="M74" s="965">
        <v>0</v>
      </c>
      <c r="N74" s="920">
        <f>SQRT(O74^2+P74^2)*1000/(SQRT(3)*0.395)</f>
        <v>49.462109137663134</v>
      </c>
      <c r="O74" s="966">
        <v>3.3840000000000002E-2</v>
      </c>
      <c r="P74" s="965">
        <v>0</v>
      </c>
      <c r="Q74" s="920">
        <f>SQRT(R74^2+S74^2)*1000/(SQRT(3)*0.395)</f>
        <v>48.935916487262467</v>
      </c>
      <c r="R74" s="966">
        <v>3.3480000000000003E-2</v>
      </c>
      <c r="S74" s="965">
        <v>0</v>
      </c>
      <c r="T74" s="920">
        <f>SQRT(U74^2+V74^2)*1000/(SQRT(3)*0.395)</f>
        <v>49.111314037396021</v>
      </c>
      <c r="U74" s="966">
        <v>3.3599999999999998E-2</v>
      </c>
      <c r="V74" s="965">
        <v>0</v>
      </c>
      <c r="W74" s="920">
        <f>SQRT(X74^2+Y74^2)*1000/(SQRT(3)*0.395)</f>
        <v>49.988609502116923</v>
      </c>
      <c r="X74" s="966">
        <v>3.4200000000000001E-2</v>
      </c>
      <c r="Y74" s="965">
        <v>1.2E-4</v>
      </c>
      <c r="Z74" s="920">
        <f>SQRT(AA74^2+AB74^2)*1000/(SQRT(3)*0.395)</f>
        <v>53.145747124580907</v>
      </c>
      <c r="AA74" s="966">
        <v>3.6360000000000003E-2</v>
      </c>
      <c r="AB74" s="965">
        <v>1.2E-4</v>
      </c>
      <c r="AC74" s="920">
        <f>SQRT(AD74^2+AE74^2)*1000/(SQRT(3)*0.395)</f>
        <v>52.445040704570779</v>
      </c>
      <c r="AD74" s="966">
        <v>3.5880000000000002E-2</v>
      </c>
      <c r="AE74" s="965">
        <v>2.4000000000000001E-4</v>
      </c>
      <c r="AF74" s="920">
        <f>SQRT(AG74^2+AH74^2)*1000/(SQRT(3)*0.395)</f>
        <v>108.04503325031877</v>
      </c>
      <c r="AG74" s="966">
        <v>7.392E-2</v>
      </c>
      <c r="AH74" s="965">
        <v>1.2E-4</v>
      </c>
      <c r="AI74" s="920">
        <f>SQRT(AJ74^2+AK74^2)*1000/(SQRT(3)*0.395)</f>
        <v>115.41172126861686</v>
      </c>
      <c r="AJ74" s="966">
        <v>7.8960000000000002E-2</v>
      </c>
      <c r="AK74" s="965">
        <v>1.2E-4</v>
      </c>
      <c r="AL74" s="920">
        <f>SQRT(AM74^2+AN74^2)*1000/(SQRT(3)*0.395)</f>
        <v>114.88660035249717</v>
      </c>
      <c r="AM74" s="966">
        <v>7.8600000000000003E-2</v>
      </c>
      <c r="AN74" s="965">
        <v>3.6000000000000002E-4</v>
      </c>
      <c r="AO74" s="920">
        <f>SQRT(AP74^2+AQ74^2)*1000/(SQRT(3)*0.395)</f>
        <v>112.25443208547661</v>
      </c>
      <c r="AP74" s="966">
        <v>7.6799999999999993E-2</v>
      </c>
      <c r="AQ74" s="965">
        <v>0</v>
      </c>
      <c r="AR74" s="720"/>
      <c r="AS74" s="720"/>
    </row>
    <row r="75" spans="1:45" s="710" customFormat="1" ht="16.5" customHeight="1">
      <c r="A75" s="1582" t="s">
        <v>277</v>
      </c>
      <c r="B75" s="1583"/>
      <c r="C75" s="1583"/>
      <c r="D75" s="1583"/>
      <c r="E75" s="1583"/>
      <c r="F75" s="1583"/>
      <c r="G75" s="1642"/>
      <c r="H75" s="773">
        <f t="shared" ref="H75:AQ75" si="6">H49+H50+H51+H52+H53+H54+H55+H56+H57+H58+H59+H60+H73</f>
        <v>418.94509158360319</v>
      </c>
      <c r="I75" s="774">
        <f t="shared" si="6"/>
        <v>3.6866400000000001</v>
      </c>
      <c r="J75" s="775">
        <f t="shared" si="6"/>
        <v>1.1260799999999997</v>
      </c>
      <c r="K75" s="773">
        <f t="shared" si="6"/>
        <v>413.05020391404338</v>
      </c>
      <c r="L75" s="774">
        <f t="shared" si="6"/>
        <v>3.6628800000000004</v>
      </c>
      <c r="M75" s="775">
        <f t="shared" si="6"/>
        <v>1.1277600000000001</v>
      </c>
      <c r="N75" s="773">
        <f t="shared" si="6"/>
        <v>425.17235375661733</v>
      </c>
      <c r="O75" s="774">
        <f t="shared" si="6"/>
        <v>3.6968399999999999</v>
      </c>
      <c r="P75" s="775">
        <f t="shared" si="6"/>
        <v>1.1448</v>
      </c>
      <c r="Q75" s="773">
        <f t="shared" si="6"/>
        <v>443.94463326104841</v>
      </c>
      <c r="R75" s="774">
        <f t="shared" si="6"/>
        <v>3.83616</v>
      </c>
      <c r="S75" s="775">
        <f t="shared" si="6"/>
        <v>1.15608</v>
      </c>
      <c r="T75" s="773">
        <f t="shared" si="6"/>
        <v>477.27288649416147</v>
      </c>
      <c r="U75" s="774">
        <f t="shared" si="6"/>
        <v>4.2020399999999993</v>
      </c>
      <c r="V75" s="775">
        <f t="shared" si="6"/>
        <v>1.2010799999999999</v>
      </c>
      <c r="W75" s="773">
        <f t="shared" si="6"/>
        <v>528.64095522783009</v>
      </c>
      <c r="X75" s="774">
        <f t="shared" si="6"/>
        <v>4.7763599999999995</v>
      </c>
      <c r="Y75" s="775">
        <f t="shared" si="6"/>
        <v>1.33656</v>
      </c>
      <c r="Z75" s="773">
        <f t="shared" si="6"/>
        <v>621.38661451467055</v>
      </c>
      <c r="AA75" s="774">
        <f t="shared" si="6"/>
        <v>5.6347200000000006</v>
      </c>
      <c r="AB75" s="775">
        <f t="shared" si="6"/>
        <v>1.5773999999999999</v>
      </c>
      <c r="AC75" s="773">
        <f t="shared" si="6"/>
        <v>658.97330989422812</v>
      </c>
      <c r="AD75" s="774">
        <f t="shared" si="6"/>
        <v>6.0410399999999989</v>
      </c>
      <c r="AE75" s="775">
        <f t="shared" si="6"/>
        <v>1.7305200000000003</v>
      </c>
      <c r="AF75" s="773">
        <f t="shared" si="6"/>
        <v>680.39686736374108</v>
      </c>
      <c r="AG75" s="774">
        <f t="shared" si="6"/>
        <v>6.2022000000000004</v>
      </c>
      <c r="AH75" s="775">
        <f t="shared" si="6"/>
        <v>1.7241600000000001</v>
      </c>
      <c r="AI75" s="773">
        <f t="shared" si="6"/>
        <v>682.36260258603249</v>
      </c>
      <c r="AJ75" s="774">
        <f t="shared" si="6"/>
        <v>6.1460399999999993</v>
      </c>
      <c r="AK75" s="775">
        <f t="shared" si="6"/>
        <v>1.71</v>
      </c>
      <c r="AL75" s="773">
        <f t="shared" si="6"/>
        <v>672.89380378102624</v>
      </c>
      <c r="AM75" s="774">
        <f t="shared" si="6"/>
        <v>6.0430800000000007</v>
      </c>
      <c r="AN75" s="775">
        <f t="shared" si="6"/>
        <v>1.6875599999999999</v>
      </c>
      <c r="AO75" s="773">
        <f t="shared" si="6"/>
        <v>670.05172607719351</v>
      </c>
      <c r="AP75" s="774">
        <f t="shared" si="6"/>
        <v>6.0022800000000007</v>
      </c>
      <c r="AQ75" s="775">
        <f t="shared" si="6"/>
        <v>1.6753199999999997</v>
      </c>
      <c r="AR75" s="720"/>
      <c r="AS75" s="720"/>
    </row>
    <row r="76" spans="1:45" s="710" customFormat="1" ht="16.5" customHeight="1" thickBot="1">
      <c r="A76" s="1585" t="s">
        <v>276</v>
      </c>
      <c r="B76" s="1586"/>
      <c r="C76" s="1586"/>
      <c r="D76" s="1586"/>
      <c r="E76" s="1586"/>
      <c r="F76" s="1586"/>
      <c r="G76" s="1657"/>
      <c r="H76" s="813">
        <f t="shared" ref="H76:AQ76" si="7">H72+H71+H70+H69+H68+H67+H66+H65+H64+H63+H62+H61+H74</f>
        <v>548.84936028643119</v>
      </c>
      <c r="I76" s="814">
        <f t="shared" si="7"/>
        <v>5.1436799999999998</v>
      </c>
      <c r="J76" s="815">
        <f t="shared" si="7"/>
        <v>1.8287999999999998</v>
      </c>
      <c r="K76" s="813">
        <f t="shared" si="7"/>
        <v>548.62587938296122</v>
      </c>
      <c r="L76" s="814">
        <f t="shared" si="7"/>
        <v>5.1262800000000004</v>
      </c>
      <c r="M76" s="815">
        <f t="shared" si="7"/>
        <v>1.85724</v>
      </c>
      <c r="N76" s="813">
        <f t="shared" si="7"/>
        <v>548.01124293705391</v>
      </c>
      <c r="O76" s="814">
        <f t="shared" si="7"/>
        <v>5.115899999999999</v>
      </c>
      <c r="P76" s="815">
        <f t="shared" si="7"/>
        <v>1.8586199999999997</v>
      </c>
      <c r="Q76" s="813">
        <f t="shared" si="7"/>
        <v>582.46143194831063</v>
      </c>
      <c r="R76" s="814">
        <f t="shared" si="7"/>
        <v>5.5384800000000007</v>
      </c>
      <c r="S76" s="815">
        <f t="shared" si="7"/>
        <v>1.81572</v>
      </c>
      <c r="T76" s="813">
        <f t="shared" si="7"/>
        <v>655.1248634729601</v>
      </c>
      <c r="U76" s="814">
        <f t="shared" si="7"/>
        <v>6.3367200000000006</v>
      </c>
      <c r="V76" s="815">
        <f t="shared" si="7"/>
        <v>1.9039800000000002</v>
      </c>
      <c r="W76" s="813">
        <f t="shared" si="7"/>
        <v>747.88316004588751</v>
      </c>
      <c r="X76" s="814">
        <f t="shared" si="7"/>
        <v>7.1963999999999997</v>
      </c>
      <c r="Y76" s="815">
        <f t="shared" si="7"/>
        <v>2.1025199999999997</v>
      </c>
      <c r="Z76" s="813">
        <f t="shared" si="7"/>
        <v>867.5271054766323</v>
      </c>
      <c r="AA76" s="814">
        <f t="shared" si="7"/>
        <v>8.4178800000000003</v>
      </c>
      <c r="AB76" s="815">
        <f t="shared" si="7"/>
        <v>2.3926799999999995</v>
      </c>
      <c r="AC76" s="813">
        <f t="shared" si="7"/>
        <v>896.43489542273369</v>
      </c>
      <c r="AD76" s="814">
        <f t="shared" si="7"/>
        <v>8.7352200000000018</v>
      </c>
      <c r="AE76" s="815">
        <f t="shared" si="7"/>
        <v>2.4178799999999998</v>
      </c>
      <c r="AF76" s="813">
        <f t="shared" si="7"/>
        <v>971.47700236386299</v>
      </c>
      <c r="AG76" s="814">
        <f t="shared" si="7"/>
        <v>9.0027600000000003</v>
      </c>
      <c r="AH76" s="815">
        <f t="shared" si="7"/>
        <v>2.3858999999999999</v>
      </c>
      <c r="AI76" s="813">
        <f t="shared" si="7"/>
        <v>983.37160242887001</v>
      </c>
      <c r="AJ76" s="814">
        <f t="shared" si="7"/>
        <v>9.0669000000000004</v>
      </c>
      <c r="AK76" s="815">
        <f t="shared" si="7"/>
        <v>2.3771399999999998</v>
      </c>
      <c r="AL76" s="813">
        <f t="shared" si="7"/>
        <v>973.14088895312784</v>
      </c>
      <c r="AM76" s="814">
        <f t="shared" si="7"/>
        <v>8.9752799999999997</v>
      </c>
      <c r="AN76" s="815">
        <f t="shared" si="7"/>
        <v>2.3130600000000001</v>
      </c>
      <c r="AO76" s="813">
        <f t="shared" si="7"/>
        <v>971.65939852595443</v>
      </c>
      <c r="AP76" s="814">
        <f t="shared" si="7"/>
        <v>8.9616600000000002</v>
      </c>
      <c r="AQ76" s="815">
        <f t="shared" si="7"/>
        <v>2.3799000000000001</v>
      </c>
      <c r="AR76" s="720"/>
      <c r="AS76" s="720"/>
    </row>
    <row r="77" spans="1:45" s="710" customFormat="1" ht="16.5" customHeight="1" thickBot="1">
      <c r="A77" s="1588" t="s">
        <v>275</v>
      </c>
      <c r="B77" s="1589"/>
      <c r="C77" s="1589"/>
      <c r="D77" s="1589"/>
      <c r="E77" s="1589"/>
      <c r="F77" s="1589"/>
      <c r="G77" s="1589"/>
      <c r="H77" s="820">
        <f t="shared" ref="H77:AQ77" si="8">H75+H76</f>
        <v>967.79445187003444</v>
      </c>
      <c r="I77" s="821">
        <f t="shared" si="8"/>
        <v>8.8303200000000004</v>
      </c>
      <c r="J77" s="822">
        <f t="shared" si="8"/>
        <v>2.9548799999999993</v>
      </c>
      <c r="K77" s="820">
        <f t="shared" si="8"/>
        <v>961.67608329700465</v>
      </c>
      <c r="L77" s="821">
        <f t="shared" si="8"/>
        <v>8.7891600000000007</v>
      </c>
      <c r="M77" s="822">
        <f t="shared" si="8"/>
        <v>2.9850000000000003</v>
      </c>
      <c r="N77" s="820">
        <f t="shared" si="8"/>
        <v>973.18359669367123</v>
      </c>
      <c r="O77" s="821">
        <f t="shared" si="8"/>
        <v>8.812739999999998</v>
      </c>
      <c r="P77" s="822">
        <f t="shared" si="8"/>
        <v>3.0034199999999998</v>
      </c>
      <c r="Q77" s="820">
        <f t="shared" si="8"/>
        <v>1026.406065209359</v>
      </c>
      <c r="R77" s="821">
        <f t="shared" si="8"/>
        <v>9.3746400000000012</v>
      </c>
      <c r="S77" s="822">
        <f t="shared" si="8"/>
        <v>2.9718</v>
      </c>
      <c r="T77" s="820">
        <f t="shared" si="8"/>
        <v>1132.3977499671216</v>
      </c>
      <c r="U77" s="821">
        <f t="shared" si="8"/>
        <v>10.53876</v>
      </c>
      <c r="V77" s="822">
        <f t="shared" si="8"/>
        <v>3.1050599999999999</v>
      </c>
      <c r="W77" s="820">
        <f t="shared" si="8"/>
        <v>1276.5241152737176</v>
      </c>
      <c r="X77" s="821">
        <f t="shared" si="8"/>
        <v>11.972759999999999</v>
      </c>
      <c r="Y77" s="822">
        <f t="shared" si="8"/>
        <v>3.4390799999999997</v>
      </c>
      <c r="Z77" s="820">
        <f t="shared" si="8"/>
        <v>1488.913719991303</v>
      </c>
      <c r="AA77" s="821">
        <f t="shared" si="8"/>
        <v>14.052600000000002</v>
      </c>
      <c r="AB77" s="822">
        <f t="shared" si="8"/>
        <v>3.9700799999999994</v>
      </c>
      <c r="AC77" s="820">
        <f t="shared" si="8"/>
        <v>1555.4082053169618</v>
      </c>
      <c r="AD77" s="821">
        <f t="shared" si="8"/>
        <v>14.776260000000001</v>
      </c>
      <c r="AE77" s="822">
        <f t="shared" si="8"/>
        <v>4.1484000000000005</v>
      </c>
      <c r="AF77" s="820">
        <f t="shared" si="8"/>
        <v>1651.873869727604</v>
      </c>
      <c r="AG77" s="821">
        <f t="shared" si="8"/>
        <v>15.20496</v>
      </c>
      <c r="AH77" s="822">
        <f t="shared" si="8"/>
        <v>4.1100599999999998</v>
      </c>
      <c r="AI77" s="820">
        <f t="shared" si="8"/>
        <v>1665.7342050149025</v>
      </c>
      <c r="AJ77" s="821">
        <f t="shared" si="8"/>
        <v>15.21294</v>
      </c>
      <c r="AK77" s="822">
        <f t="shared" si="8"/>
        <v>4.0871399999999998</v>
      </c>
      <c r="AL77" s="820">
        <f t="shared" si="8"/>
        <v>1646.0346927341541</v>
      </c>
      <c r="AM77" s="821">
        <f t="shared" si="8"/>
        <v>15.018360000000001</v>
      </c>
      <c r="AN77" s="822">
        <f t="shared" si="8"/>
        <v>4.0006199999999996</v>
      </c>
      <c r="AO77" s="820">
        <f t="shared" si="8"/>
        <v>1641.7111246031479</v>
      </c>
      <c r="AP77" s="821">
        <f t="shared" si="8"/>
        <v>14.963940000000001</v>
      </c>
      <c r="AQ77" s="822">
        <f t="shared" si="8"/>
        <v>4.0552200000000003</v>
      </c>
      <c r="AR77" s="884"/>
      <c r="AS77" s="879"/>
    </row>
    <row r="78" spans="1:45" s="710" customFormat="1" ht="16.5" customHeight="1">
      <c r="A78" s="858"/>
      <c r="B78" s="715"/>
      <c r="C78" s="715"/>
      <c r="D78" s="715"/>
      <c r="E78" s="715"/>
      <c r="F78" s="715"/>
      <c r="G78" s="715"/>
      <c r="H78" s="925"/>
      <c r="I78" s="924"/>
      <c r="J78" s="924"/>
      <c r="K78" s="925"/>
      <c r="L78" s="924"/>
      <c r="M78" s="924"/>
      <c r="N78" s="925"/>
      <c r="O78" s="924"/>
      <c r="P78" s="924"/>
      <c r="Q78" s="925"/>
      <c r="R78" s="924"/>
      <c r="S78" s="924"/>
      <c r="T78" s="925"/>
      <c r="U78" s="924"/>
      <c r="V78" s="924"/>
      <c r="W78" s="925"/>
      <c r="X78" s="924"/>
      <c r="Y78" s="924"/>
      <c r="Z78" s="925"/>
      <c r="AA78" s="924"/>
      <c r="AB78" s="924"/>
      <c r="AC78" s="925"/>
      <c r="AD78" s="924"/>
      <c r="AE78" s="924"/>
      <c r="AF78" s="925"/>
      <c r="AG78" s="924"/>
      <c r="AH78" s="924"/>
      <c r="AI78" s="925"/>
      <c r="AJ78" s="924"/>
      <c r="AK78" s="924"/>
      <c r="AL78" s="925"/>
      <c r="AM78" s="924"/>
      <c r="AN78" s="924"/>
      <c r="AO78" s="925"/>
      <c r="AP78" s="924"/>
      <c r="AQ78" s="924"/>
      <c r="AR78" s="884"/>
      <c r="AS78" s="879"/>
    </row>
    <row r="79" spans="1:45" s="710" customFormat="1" ht="16.5" customHeight="1" thickBot="1">
      <c r="A79" s="824" t="s">
        <v>53</v>
      </c>
      <c r="B79" s="711"/>
      <c r="C79" s="711"/>
      <c r="D79" s="711"/>
      <c r="E79" s="711"/>
      <c r="F79" s="711"/>
      <c r="G79" s="711"/>
      <c r="H79" s="825"/>
      <c r="I79" s="826"/>
      <c r="J79" s="759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  <c r="Y79" s="827"/>
      <c r="Z79" s="827"/>
      <c r="AA79" s="827"/>
      <c r="AB79" s="827"/>
      <c r="AC79" s="827"/>
      <c r="AD79" s="827"/>
      <c r="AE79" s="827"/>
      <c r="AF79" s="827"/>
      <c r="AG79" s="827"/>
      <c r="AH79" s="827"/>
      <c r="AI79" s="827"/>
      <c r="AJ79" s="827"/>
      <c r="AK79" s="827"/>
      <c r="AL79" s="827"/>
      <c r="AM79" s="827"/>
      <c r="AN79" s="827"/>
      <c r="AO79" s="827"/>
      <c r="AP79" s="827"/>
      <c r="AQ79" s="827"/>
    </row>
    <row r="80" spans="1:45" s="710" customFormat="1" ht="16.5" customHeight="1">
      <c r="A80" s="1528" t="s">
        <v>20</v>
      </c>
      <c r="B80" s="828" t="s">
        <v>54</v>
      </c>
      <c r="C80" s="829"/>
      <c r="D80" s="829" t="s">
        <v>55</v>
      </c>
      <c r="E80" s="829"/>
      <c r="F80" s="829"/>
      <c r="G80" s="830"/>
      <c r="H80" s="831">
        <f>$C$82/1000</f>
        <v>3.1800000000000002E-2</v>
      </c>
      <c r="I80" s="832" t="s">
        <v>56</v>
      </c>
      <c r="J80" s="833">
        <f>$G$82/1000</f>
        <v>4.0799999999999996E-2</v>
      </c>
      <c r="K80" s="831">
        <f>$C$82/1000</f>
        <v>3.1800000000000002E-2</v>
      </c>
      <c r="L80" s="832" t="s">
        <v>56</v>
      </c>
      <c r="M80" s="833">
        <f>$G$82/1000</f>
        <v>4.0799999999999996E-2</v>
      </c>
      <c r="N80" s="831">
        <f>$C$82/1000</f>
        <v>3.1800000000000002E-2</v>
      </c>
      <c r="O80" s="832" t="s">
        <v>56</v>
      </c>
      <c r="P80" s="833">
        <f>$G$82/1000</f>
        <v>4.0799999999999996E-2</v>
      </c>
      <c r="Q80" s="831">
        <f>$C$82/1000</f>
        <v>3.1800000000000002E-2</v>
      </c>
      <c r="R80" s="832" t="s">
        <v>56</v>
      </c>
      <c r="S80" s="833">
        <f>$G$82/1000</f>
        <v>4.0799999999999996E-2</v>
      </c>
      <c r="T80" s="831">
        <f>$C$82/1000</f>
        <v>3.1800000000000002E-2</v>
      </c>
      <c r="U80" s="832" t="s">
        <v>56</v>
      </c>
      <c r="V80" s="833">
        <f>$G$82/1000</f>
        <v>4.0799999999999996E-2</v>
      </c>
      <c r="W80" s="831">
        <f>$C$82/1000</f>
        <v>3.1800000000000002E-2</v>
      </c>
      <c r="X80" s="832" t="s">
        <v>56</v>
      </c>
      <c r="Y80" s="833">
        <f>$G$82/1000</f>
        <v>4.0799999999999996E-2</v>
      </c>
      <c r="Z80" s="831">
        <f>$C$82/1000</f>
        <v>3.1800000000000002E-2</v>
      </c>
      <c r="AA80" s="832" t="s">
        <v>56</v>
      </c>
      <c r="AB80" s="833">
        <f>$G$82/1000</f>
        <v>4.0799999999999996E-2</v>
      </c>
      <c r="AC80" s="831">
        <f>$C$82/1000</f>
        <v>3.1800000000000002E-2</v>
      </c>
      <c r="AD80" s="832" t="s">
        <v>56</v>
      </c>
      <c r="AE80" s="833">
        <f>$G$82/1000</f>
        <v>4.0799999999999996E-2</v>
      </c>
      <c r="AF80" s="831">
        <f>$C$82/1000</f>
        <v>3.1800000000000002E-2</v>
      </c>
      <c r="AG80" s="832" t="s">
        <v>56</v>
      </c>
      <c r="AH80" s="833">
        <f>$G$82/1000</f>
        <v>4.0799999999999996E-2</v>
      </c>
      <c r="AI80" s="831">
        <f>$C$82/1000</f>
        <v>3.1800000000000002E-2</v>
      </c>
      <c r="AJ80" s="832" t="s">
        <v>56</v>
      </c>
      <c r="AK80" s="833">
        <f>$G$82/1000</f>
        <v>4.0799999999999996E-2</v>
      </c>
      <c r="AL80" s="831">
        <f>$C$82/1000</f>
        <v>3.1800000000000002E-2</v>
      </c>
      <c r="AM80" s="832" t="s">
        <v>56</v>
      </c>
      <c r="AN80" s="833">
        <f>$G$82/1000</f>
        <v>4.0799999999999996E-2</v>
      </c>
      <c r="AO80" s="831">
        <f>$C$82/1000</f>
        <v>3.1800000000000002E-2</v>
      </c>
      <c r="AP80" s="832" t="s">
        <v>56</v>
      </c>
      <c r="AQ80" s="833">
        <f>$G$82/1000</f>
        <v>4.0799999999999996E-2</v>
      </c>
    </row>
    <row r="81" spans="1:43" s="710" customFormat="1" ht="16.5" customHeight="1" thickBot="1">
      <c r="A81" s="1529"/>
      <c r="B81" s="834" t="s">
        <v>57</v>
      </c>
      <c r="C81" s="835"/>
      <c r="D81" s="835" t="s">
        <v>58</v>
      </c>
      <c r="E81" s="835"/>
      <c r="F81" s="835"/>
      <c r="G81" s="836"/>
      <c r="H81" s="837">
        <f>(((I6^2+J6^2)*$C$83/1000)+((I7^2+J7^2)*$G$83/1000)+((I8^2+J8^2)*$J$83/1000))/$C$6^2</f>
        <v>4.1463113165437502E-3</v>
      </c>
      <c r="I81" s="838" t="s">
        <v>56</v>
      </c>
      <c r="J81" s="839">
        <f>(((I6^2+J6^2)*$M$83)+((I7^2+J7^2)*$P$83)+((I8^2+J8^2)*S83))/(100*$C$6)</f>
        <v>0.1072590910452</v>
      </c>
      <c r="K81" s="837">
        <f>(((L6^2+M6^2)*$C$83/1000)+((L7^2+M7^2)*$G$83/1000)+((L8^2+M8^2)*$J$83/1000))/$C$6^2</f>
        <v>4.0559304376687486E-3</v>
      </c>
      <c r="L81" s="838" t="s">
        <v>56</v>
      </c>
      <c r="M81" s="839">
        <f>(((L6^2+M6^2)*$M$83)+((L7^2+M7^2)*$P$83)+((L8^2+M8^2)*V83))/(100*$C$6)</f>
        <v>0.10656814165019997</v>
      </c>
      <c r="N81" s="837">
        <f>(((O6^2+P6^2)*$C$83/1000)+((O7^2+P7^2)*$G$83/1000)+((O8^2+P8^2)*$J$83/1000))/$C$6^2</f>
        <v>4.1414959888874999E-3</v>
      </c>
      <c r="O81" s="838" t="s">
        <v>56</v>
      </c>
      <c r="P81" s="839">
        <f>(((O6^2+P6^2)*$M$83)+((O7^2+P7^2)*$P$83)+((O8^2+P8^2)*Y83))/(100*$C$6)</f>
        <v>0.1088492111262</v>
      </c>
      <c r="Q81" s="837">
        <f>(((R6^2+S6^2)*$C$83/1000)+((R7^2+S7^2)*$G$83/1000)+((R8^2+S8^2)*$J$83/1000))/$C$6^2</f>
        <v>4.6301760087187503E-3</v>
      </c>
      <c r="R81" s="838" t="s">
        <v>56</v>
      </c>
      <c r="S81" s="839">
        <f>(((R6^2+S6^2)*$M$83)+((R7^2+S7^2)*$P$83)+((R8^2+S8^2)*AB83))/(100*$C$6)</f>
        <v>0.122380113015</v>
      </c>
      <c r="T81" s="837">
        <f>(((U6^2+V6^2)*$C$83/1000)+((U7^2+V7^2)*$G$83/1000)+((U8^2+V8^2)*$J$83/1000))/$C$6^2</f>
        <v>5.8799658689437494E-3</v>
      </c>
      <c r="U81" s="838" t="s">
        <v>56</v>
      </c>
      <c r="V81" s="839">
        <f>(((U6^2+V6^2)*$M$83)+((U7^2+V7^2)*$P$83)+((U8^2+V8^2)*AE83))/(100*$C$6)</f>
        <v>0.15714418684859999</v>
      </c>
      <c r="W81" s="837">
        <f>(((X6^2+Y6^2)*$C$83/1000)+((X7^2+Y7^2)*$G$83/1000)+((X8^2+Y8^2)*$J$83/1000))/$C$6^2</f>
        <v>7.6779383154749999E-3</v>
      </c>
      <c r="X81" s="838" t="s">
        <v>56</v>
      </c>
      <c r="Y81" s="839">
        <f>(((X6^2+Y6^2)*$M$83)+((X7^2+Y7^2)*$P$83)+((X8^2+Y8^2)*AH83))/(100*$C$6)</f>
        <v>0.20540103250860001</v>
      </c>
      <c r="Z81" s="837">
        <f>(((AA6^2+AB6^2)*$C$83/1000)+((AA7^2+AB7^2)*$G$83/1000)+((AA8^2+AB8^2)*$J$83/1000))/$C$6^2</f>
        <v>1.0130242528012501E-2</v>
      </c>
      <c r="AA81" s="838" t="s">
        <v>56</v>
      </c>
      <c r="AB81" s="839">
        <f>(((AA6^2+AB6^2)*$M$83)+((AA7^2+AB7^2)*$P$83)+((AA8^2+AB8^2)*AK83))/(100*$C$6)</f>
        <v>0.2687117730552</v>
      </c>
      <c r="AC81" s="837">
        <f>(((AD6^2+AE6^2)*$C$83/1000)+((AD7^2+AE7^2)*$G$83/1000)+((AD8^2+AE8^2)*$J$83/1000))/$C$6^2</f>
        <v>1.1840139921318748E-2</v>
      </c>
      <c r="AD81" s="838" t="s">
        <v>56</v>
      </c>
      <c r="AE81" s="839">
        <f>(((AD6^2+AE6^2)*$M$83)+((AD7^2+AE7^2)*$P$83)+((AD8^2+AE8^2)*AN83))/(100*$C$6)</f>
        <v>0.31464551607659991</v>
      </c>
      <c r="AF81" s="837">
        <f>(((AG6^2+AH6^2)*$C$83/1000)+((AG7^2+AH7^2)*$G$83/1000)+((AG8^2+AH8^2)*$J$83/1000))/$C$6^2</f>
        <v>1.272271242133125E-2</v>
      </c>
      <c r="AG81" s="838" t="s">
        <v>56</v>
      </c>
      <c r="AH81" s="839">
        <f>(((AG6^2+AH6^2)*$M$83)+((AG7^2+AH7^2)*$P$83)+((AG8^2+AH8^2)*AQ83))/(100*$C$6)</f>
        <v>0.33959194973279994</v>
      </c>
      <c r="AI81" s="837">
        <f>(((AJ6^2+AK6^2)*$C$83/1000)+((AJ7^2+AK7^2)*$G$83/1000)+((AJ8^2+AK8^2)*$J$83/1000))/$C$6^2</f>
        <v>1.2745800185118752E-2</v>
      </c>
      <c r="AJ81" s="838" t="s">
        <v>56</v>
      </c>
      <c r="AK81" s="839">
        <f>(((AJ6^2+AK6^2)*$M$83)+((AJ7^2+AK7^2)*$P$83)+((AJ8^2+AK8^2)*AT83))/(100*$C$6)</f>
        <v>0.34136982407339994</v>
      </c>
      <c r="AL81" s="837">
        <f>(((AM6^2+AN6^2)*$C$83/1000)+((AM7^2+AN7^2)*$G$83/1000)+((AM8^2+AN8^2)*$J$83/1000))/$C$6^2</f>
        <v>1.2498475596243752E-2</v>
      </c>
      <c r="AM81" s="838" t="s">
        <v>56</v>
      </c>
      <c r="AN81" s="839">
        <f>(((AM6^2+AN6^2)*$M$83)+((AM7^2+AN7^2)*$P$83)+((AM8^2+AN8^2)*AW83))/(100*$C$6)</f>
        <v>0.33533589964140004</v>
      </c>
      <c r="AO81" s="837">
        <f>(((AP6^2+AQ6^2)*$C$83/1000)+((AP7^2+AQ7^2)*$G$83/1000)+((AP8^2+AQ8^2)*$J$83/1000))/$C$6^2</f>
        <v>1.2338972307393749E-2</v>
      </c>
      <c r="AP81" s="838" t="s">
        <v>56</v>
      </c>
      <c r="AQ81" s="839">
        <f>(((AP6^2+AQ6^2)*$M$83)+((AP7^2+AQ7^2)*$P$83)+((AP8^2+AQ8^2)*AZ83))/(100*$C$6)</f>
        <v>0.33116578003979996</v>
      </c>
    </row>
    <row r="82" spans="1:43" s="710" customFormat="1" ht="16.5" customHeight="1">
      <c r="A82" s="1529"/>
      <c r="B82" s="840" t="s">
        <v>193</v>
      </c>
      <c r="C82" s="841">
        <v>31.8</v>
      </c>
      <c r="D82" s="842"/>
      <c r="E82" s="1590" t="s">
        <v>194</v>
      </c>
      <c r="F82" s="1590"/>
      <c r="G82" s="900">
        <v>40.799999999999997</v>
      </c>
      <c r="H82" s="844"/>
      <c r="I82" s="845"/>
      <c r="J82" s="846"/>
      <c r="K82" s="899"/>
      <c r="L82" s="898"/>
      <c r="M82" s="897"/>
      <c r="N82" s="899"/>
      <c r="O82" s="898"/>
      <c r="P82" s="897"/>
      <c r="Q82" s="899"/>
      <c r="R82" s="898"/>
      <c r="S82" s="897"/>
      <c r="T82" s="1573"/>
      <c r="U82" s="1591"/>
      <c r="V82" s="1574"/>
      <c r="W82" s="1573"/>
      <c r="X82" s="1591"/>
      <c r="Y82" s="1574"/>
      <c r="Z82" s="1573"/>
      <c r="AA82" s="1591"/>
      <c r="AB82" s="1574"/>
      <c r="AC82" s="1573"/>
      <c r="AD82" s="1591"/>
      <c r="AE82" s="1574"/>
      <c r="AF82" s="1573"/>
      <c r="AG82" s="1591"/>
      <c r="AH82" s="1574"/>
      <c r="AI82" s="1573"/>
      <c r="AJ82" s="1591"/>
      <c r="AK82" s="1574"/>
      <c r="AL82" s="1573"/>
      <c r="AM82" s="1591"/>
      <c r="AN82" s="1574"/>
      <c r="AO82" s="1573"/>
      <c r="AP82" s="1591"/>
      <c r="AQ82" s="1574"/>
    </row>
    <row r="83" spans="1:43" s="710" customFormat="1" ht="16.5" customHeight="1" thickBot="1">
      <c r="A83" s="1529"/>
      <c r="B83" s="848" t="s">
        <v>94</v>
      </c>
      <c r="C83" s="819">
        <v>144.5</v>
      </c>
      <c r="D83" s="756"/>
      <c r="E83" s="847"/>
      <c r="F83" s="847" t="s">
        <v>61</v>
      </c>
      <c r="G83" s="751">
        <v>80.25</v>
      </c>
      <c r="H83" s="1593" t="s">
        <v>274</v>
      </c>
      <c r="I83" s="1594"/>
      <c r="J83" s="849">
        <v>57.6</v>
      </c>
      <c r="K83" s="1593" t="s">
        <v>96</v>
      </c>
      <c r="L83" s="1594"/>
      <c r="M83" s="849">
        <v>10.78</v>
      </c>
      <c r="N83" s="1593" t="s">
        <v>62</v>
      </c>
      <c r="O83" s="1594"/>
      <c r="P83" s="849">
        <v>7.2</v>
      </c>
      <c r="Q83" s="1593" t="s">
        <v>243</v>
      </c>
      <c r="R83" s="1594"/>
      <c r="S83" s="849">
        <v>-0.5</v>
      </c>
      <c r="T83" s="1575"/>
      <c r="U83" s="1592"/>
      <c r="V83" s="1576"/>
      <c r="W83" s="1575"/>
      <c r="X83" s="1592"/>
      <c r="Y83" s="1576"/>
      <c r="Z83" s="1575"/>
      <c r="AA83" s="1592"/>
      <c r="AB83" s="1576"/>
      <c r="AC83" s="1575"/>
      <c r="AD83" s="1592"/>
      <c r="AE83" s="1576"/>
      <c r="AF83" s="1575"/>
      <c r="AG83" s="1592"/>
      <c r="AH83" s="1576"/>
      <c r="AI83" s="1575"/>
      <c r="AJ83" s="1592"/>
      <c r="AK83" s="1576"/>
      <c r="AL83" s="1575"/>
      <c r="AM83" s="1592"/>
      <c r="AN83" s="1576"/>
      <c r="AO83" s="1575"/>
      <c r="AP83" s="1592"/>
      <c r="AQ83" s="1576"/>
    </row>
    <row r="84" spans="1:43" s="710" customFormat="1" ht="16.5" customHeight="1" thickBot="1">
      <c r="A84" s="1530"/>
      <c r="B84" s="1595" t="s">
        <v>63</v>
      </c>
      <c r="C84" s="1596"/>
      <c r="D84" s="1596"/>
      <c r="E84" s="1596"/>
      <c r="F84" s="1596"/>
      <c r="G84" s="1597"/>
      <c r="H84" s="850">
        <f>I7+I8+H81+H80</f>
        <v>5.9159463113165431</v>
      </c>
      <c r="I84" s="851" t="s">
        <v>56</v>
      </c>
      <c r="J84" s="852">
        <f>J7+J8+J81+J80</f>
        <v>1.5640590910452001</v>
      </c>
      <c r="K84" s="850">
        <f>L7+L8+K81+K80</f>
        <v>5.8498559304376681</v>
      </c>
      <c r="L84" s="851" t="s">
        <v>56</v>
      </c>
      <c r="M84" s="852">
        <f>M7+M8+M81+M80</f>
        <v>1.5693681416502001</v>
      </c>
      <c r="N84" s="850">
        <f>O7+O8+N81+N80</f>
        <v>5.9099414959888881</v>
      </c>
      <c r="O84" s="851" t="s">
        <v>56</v>
      </c>
      <c r="P84" s="852">
        <f>P7+P8+P81+P80</f>
        <v>1.5776492111262002</v>
      </c>
      <c r="Q84" s="850">
        <f>R7+R8+Q81+Q80</f>
        <v>6.270430176008718</v>
      </c>
      <c r="R84" s="851" t="s">
        <v>56</v>
      </c>
      <c r="S84" s="852">
        <f>S7+S8+S81+S80</f>
        <v>1.6031801130150001</v>
      </c>
      <c r="T84" s="850">
        <f>U7+U8+T81+T80</f>
        <v>7.0906799658689437</v>
      </c>
      <c r="U84" s="851" t="s">
        <v>56</v>
      </c>
      <c r="V84" s="852">
        <f>V7+V8+V81+V80</f>
        <v>1.7189441868485997</v>
      </c>
      <c r="W84" s="850">
        <f>X7+X8+W81+W80</f>
        <v>8.0854779383154742</v>
      </c>
      <c r="X84" s="851" t="s">
        <v>56</v>
      </c>
      <c r="Y84" s="852">
        <f>Y7+Y8+Y81+Y80</f>
        <v>2.0522010325086</v>
      </c>
      <c r="Z84" s="850">
        <f>AA7+AA8+Z81+Z80</f>
        <v>9.2579302425280137</v>
      </c>
      <c r="AA84" s="851" t="s">
        <v>56</v>
      </c>
      <c r="AB84" s="852">
        <f>AB7+AB8+AB81+AB80</f>
        <v>2.4365117730551997</v>
      </c>
      <c r="AC84" s="850">
        <f>AD7+AD8+AC81+AC80</f>
        <v>10.00664013992132</v>
      </c>
      <c r="AD84" s="851" t="s">
        <v>56</v>
      </c>
      <c r="AE84" s="852">
        <f>AE7+AE8+AE81+AE80</f>
        <v>2.6594455160765995</v>
      </c>
      <c r="AF84" s="850">
        <f>AG7+AG8+AF81+AF80</f>
        <v>10.394522712421333</v>
      </c>
      <c r="AG84" s="851" t="s">
        <v>56</v>
      </c>
      <c r="AH84" s="852">
        <f>AH7+AH8+AH81+AH80</f>
        <v>2.6783919497327999</v>
      </c>
      <c r="AI84" s="850">
        <f>AJ7+AJ8+AI81+AI80</f>
        <v>10.406545800185118</v>
      </c>
      <c r="AJ84" s="851" t="s">
        <v>56</v>
      </c>
      <c r="AK84" s="852">
        <f>AK7+AK8+AK81+AK80</f>
        <v>2.6741698240733998</v>
      </c>
      <c r="AL84" s="850">
        <f>AM7+AM8+AL81+AL80</f>
        <v>10.307298475596246</v>
      </c>
      <c r="AM84" s="851" t="s">
        <v>56</v>
      </c>
      <c r="AN84" s="852">
        <f>AN7+AN8+AN81+AN80</f>
        <v>2.6411358996413998</v>
      </c>
      <c r="AO84" s="850">
        <f>AP7+AP8+AO81+AO80</f>
        <v>10.250138972307393</v>
      </c>
      <c r="AP84" s="851" t="s">
        <v>56</v>
      </c>
      <c r="AQ84" s="852">
        <f>AQ7+AQ8+AQ81+AQ80</f>
        <v>2.5949657800397996</v>
      </c>
    </row>
    <row r="85" spans="1:43" s="710" customFormat="1" ht="16.5" customHeight="1">
      <c r="A85" s="1528" t="s">
        <v>24</v>
      </c>
      <c r="B85" s="828" t="s">
        <v>54</v>
      </c>
      <c r="C85" s="829"/>
      <c r="D85" s="829" t="s">
        <v>55</v>
      </c>
      <c r="E85" s="829"/>
      <c r="F85" s="829"/>
      <c r="G85" s="829"/>
      <c r="H85" s="831">
        <f>$C$87/1000</f>
        <v>3.2500000000000001E-2</v>
      </c>
      <c r="I85" s="832" t="s">
        <v>56</v>
      </c>
      <c r="J85" s="833">
        <f>$G$87/1000</f>
        <v>4.6399999999999997E-2</v>
      </c>
      <c r="K85" s="831">
        <f>$C$87/1000</f>
        <v>3.2500000000000001E-2</v>
      </c>
      <c r="L85" s="832" t="s">
        <v>56</v>
      </c>
      <c r="M85" s="833">
        <f>$G$87/1000</f>
        <v>4.6399999999999997E-2</v>
      </c>
      <c r="N85" s="831">
        <f>$C$87/1000</f>
        <v>3.2500000000000001E-2</v>
      </c>
      <c r="O85" s="832" t="s">
        <v>56</v>
      </c>
      <c r="P85" s="833">
        <f>$G$87/1000</f>
        <v>4.6399999999999997E-2</v>
      </c>
      <c r="Q85" s="831">
        <f>$C$87/1000</f>
        <v>3.2500000000000001E-2</v>
      </c>
      <c r="R85" s="832" t="s">
        <v>56</v>
      </c>
      <c r="S85" s="833">
        <f>$G$87/1000</f>
        <v>4.6399999999999997E-2</v>
      </c>
      <c r="T85" s="831">
        <f>$C$87/1000</f>
        <v>3.2500000000000001E-2</v>
      </c>
      <c r="U85" s="832" t="s">
        <v>56</v>
      </c>
      <c r="V85" s="833">
        <f>$G$87/1000</f>
        <v>4.6399999999999997E-2</v>
      </c>
      <c r="W85" s="831">
        <f>$C$87/1000</f>
        <v>3.2500000000000001E-2</v>
      </c>
      <c r="X85" s="832" t="s">
        <v>56</v>
      </c>
      <c r="Y85" s="833">
        <f>$G$87/1000</f>
        <v>4.6399999999999997E-2</v>
      </c>
      <c r="Z85" s="831">
        <f>$C$87/1000</f>
        <v>3.2500000000000001E-2</v>
      </c>
      <c r="AA85" s="832" t="s">
        <v>56</v>
      </c>
      <c r="AB85" s="833">
        <f>$G$87/1000</f>
        <v>4.6399999999999997E-2</v>
      </c>
      <c r="AC85" s="831">
        <f>$C$87/1000</f>
        <v>3.2500000000000001E-2</v>
      </c>
      <c r="AD85" s="832" t="s">
        <v>56</v>
      </c>
      <c r="AE85" s="833">
        <f>$G$87/1000</f>
        <v>4.6399999999999997E-2</v>
      </c>
      <c r="AF85" s="981">
        <f>$C$87/1000</f>
        <v>3.2500000000000001E-2</v>
      </c>
      <c r="AG85" s="980" t="s">
        <v>56</v>
      </c>
      <c r="AH85" s="979">
        <f>$G$87/1000</f>
        <v>4.6399999999999997E-2</v>
      </c>
      <c r="AI85" s="831">
        <f>$C$87/1000</f>
        <v>3.2500000000000001E-2</v>
      </c>
      <c r="AJ85" s="832" t="s">
        <v>56</v>
      </c>
      <c r="AK85" s="833">
        <f>$G$87/1000</f>
        <v>4.6399999999999997E-2</v>
      </c>
      <c r="AL85" s="831">
        <f>$C$87/1000</f>
        <v>3.2500000000000001E-2</v>
      </c>
      <c r="AM85" s="832" t="s">
        <v>56</v>
      </c>
      <c r="AN85" s="833">
        <f>$G$87/1000</f>
        <v>4.6399999999999997E-2</v>
      </c>
      <c r="AO85" s="831">
        <f>$C$87/1000</f>
        <v>3.2500000000000001E-2</v>
      </c>
      <c r="AP85" s="832" t="s">
        <v>56</v>
      </c>
      <c r="AQ85" s="833">
        <f>$G$87/1000</f>
        <v>4.6399999999999997E-2</v>
      </c>
    </row>
    <row r="86" spans="1:43" s="710" customFormat="1" ht="16.5" customHeight="1" thickBot="1">
      <c r="A86" s="1529"/>
      <c r="B86" s="834" t="s">
        <v>57</v>
      </c>
      <c r="C86" s="835"/>
      <c r="D86" s="835" t="s">
        <v>58</v>
      </c>
      <c r="E86" s="835"/>
      <c r="F86" s="835"/>
      <c r="G86" s="853"/>
      <c r="H86" s="837">
        <f>(((I6^2+J6^2)*$C$88/1000)+((I7^2+J7^2)*$G$88/1000)+((I8^2+J8^2)*$J$88/1000))/$C$6^2</f>
        <v>4.27499870661E-3</v>
      </c>
      <c r="I86" s="838" t="s">
        <v>56</v>
      </c>
      <c r="J86" s="839">
        <f>(((I14^2+J14^2)*$M$88)+((I15^2+J15^2)*$P$88)+((I16^2+J16^2)*S88))/(100*$C$6)</f>
        <v>0.26184677607720003</v>
      </c>
      <c r="K86" s="837">
        <f>(((L6^2+M6^2)*$C$88/1000)+((L7^2+M7^2)*$G$88/1000)+((L8^2+M8^2)*$J$88/1000))/$C$6^2</f>
        <v>4.1820259674599982E-3</v>
      </c>
      <c r="L86" s="838" t="s">
        <v>56</v>
      </c>
      <c r="M86" s="839">
        <f>(((L14^2+M14^2)*$M$88)+((L15^2+M15^2)*$P$88)+((L16^2+M16^2)*V88))/(100*$C$6)</f>
        <v>0.25922062309320004</v>
      </c>
      <c r="N86" s="837">
        <f>(((O6^2+P6^2)*$C$88/1000)+((O7^2+P7^2)*$G$88/1000)+((O8^2+P8^2)*$J$88/1000))/$C$6^2</f>
        <v>4.2702275646224995E-3</v>
      </c>
      <c r="O86" s="838" t="s">
        <v>56</v>
      </c>
      <c r="P86" s="839">
        <f>(((O14^2+P14^2)*$M$88)+((O15^2+P15^2)*$P$88)+((O16^2+P16^2)*Y88))/(100*$C$6)</f>
        <v>0.25844338590479993</v>
      </c>
      <c r="Q86" s="837">
        <f>(((R6^2+S6^2)*$C$88/1000)+((R7^2+S7^2)*$G$88/1000)+((R8^2+S8^2)*$J$88/1000))/$C$6^2</f>
        <v>4.7729390836500005E-3</v>
      </c>
      <c r="R86" s="838" t="s">
        <v>56</v>
      </c>
      <c r="S86" s="839">
        <f>(((R14^2+S14^2)*$M$88)+((R15^2+S15^2)*$P$88)+((R16^2+S16^2)*AB88))/(100*$C$6)</f>
        <v>0.30113155189800006</v>
      </c>
      <c r="T86" s="837">
        <f>(((U6^2+V6^2)*$C$88/1000)+((U7^2+V7^2)*$G$88/1000)+((U8^2+V8^2)*$J$88/1000))/$C$6^2</f>
        <v>6.0583601535299991E-3</v>
      </c>
      <c r="U86" s="838" t="s">
        <v>56</v>
      </c>
      <c r="V86" s="839">
        <f>(((U14^2+V14^2)*$M$88)+((U15^2+V15^2)*$P$88)+((U16^2+V16^2)*AE88))/(100*$C$6)</f>
        <v>0.41076701339400007</v>
      </c>
      <c r="W86" s="837">
        <f>(((X6^2+Y6^2)*$C$88/1000)+((X7^2+Y7^2)*$G$88/1000)+((X8^2+Y8^2)*$J$88/1000))/$C$6^2</f>
        <v>7.9107009602175007E-3</v>
      </c>
      <c r="X86" s="838" t="s">
        <v>56</v>
      </c>
      <c r="Y86" s="839">
        <f>(((X14^2+Y14^2)*$M$88)+((X15^2+Y15^2)*$P$88)+((X16^2+Y16^2)*AH88))/(100*$C$6)</f>
        <v>0.53220521746799987</v>
      </c>
      <c r="Z86" s="837">
        <f>(((AA6^2+AB6^2)*$C$88/1000)+((AA7^2+AB7^2)*$G$88/1000)+((AA8^2+AB8^2)*$J$88/1000))/$C$6^2</f>
        <v>1.0441571891197501E-2</v>
      </c>
      <c r="AA86" s="838" t="s">
        <v>56</v>
      </c>
      <c r="AB86" s="839">
        <f>(((AA14^2+AB14^2)*$M$88)+((AA15^2+AB15^2)*$P$88)+((AA16^2+AB16^2)*AK88))/(100*$C$6)</f>
        <v>0.67534330642199991</v>
      </c>
      <c r="AC86" s="837">
        <f>(((AD6^2+AE6^2)*$C$88/1000)+((AD7^2+AE7^2)*$G$88/1000)+((AD8^2+AE8^2)*$J$88/1000))/$C$6^2</f>
        <v>1.2202960726642498E-2</v>
      </c>
      <c r="AD86" s="838" t="s">
        <v>56</v>
      </c>
      <c r="AE86" s="839">
        <f>(((AD14^2+AE14^2)*$M$88)+((AD15^2+AE15^2)*$P$88)+((AD16^2+AE16^2)*AN88))/(100*$C$6)</f>
        <v>0.76594675183920002</v>
      </c>
      <c r="AF86" s="978">
        <f>(((AG6^2+AH6^2)*$C$88/1000)+((AG7^2+AH7^2)*$G$88/1000)+((AG8^2+AH8^2)*$J$88/1000))/$C$6^2</f>
        <v>1.3110059723377499E-2</v>
      </c>
      <c r="AG86" s="977" t="s">
        <v>56</v>
      </c>
      <c r="AH86" s="976">
        <f>(((AG14^2+AH14^2)*$M$88)+((AG15^2+AH15^2)*$P$88)+((AG16^2+AH16^2)*AQ88))/(100*$C$6)</f>
        <v>0.80507293537680003</v>
      </c>
      <c r="AI86" s="837">
        <f>(((AJ6^2+AK6^2)*$C$88/1000)+((AJ7^2+AK7^2)*$G$88/1000)+((AJ8^2+AK8^2)*$J$88/1000))/$C$6^2</f>
        <v>1.313183267082E-2</v>
      </c>
      <c r="AJ86" s="838" t="s">
        <v>56</v>
      </c>
      <c r="AK86" s="839">
        <f>(((AJ14^2+AK14^2)*$M$88)+((AJ15^2+AK15^2)*$P$88)+((AJ16^2+AK16^2)*AT88))/(100*$C$6)</f>
        <v>0.80867743770599987</v>
      </c>
      <c r="AL86" s="837">
        <f>(((AM6^2+AN6^2)*$C$88/1000)+((AM7^2+AN7^2)*$G$88/1000)+((AM8^2+AN8^2)*$J$88/1000))/$C$6^2</f>
        <v>1.287594320922E-2</v>
      </c>
      <c r="AM86" s="838" t="s">
        <v>56</v>
      </c>
      <c r="AN86" s="839">
        <f>(((AM14^2+AN14^2)*$M$88)+((AM15^2+AN15^2)*$P$88)+((AM16^2+AN16^2)*AW88))/(100*$C$6)</f>
        <v>0.79965923227200009</v>
      </c>
      <c r="AO86" s="837">
        <f>(((AP6^2+AQ6^2)*$C$88/1000)+((AP7^2+AQ7^2)*$G$88/1000)+((AP8^2+AQ8^2)*$J$88/1000))/$C$6^2</f>
        <v>1.27112759241525E-2</v>
      </c>
      <c r="AP86" s="838" t="s">
        <v>56</v>
      </c>
      <c r="AQ86" s="839">
        <f>(((AP14^2+AQ14^2)*$M$88)+((AP15^2+AQ15^2)*$P$88)+((AP16^2+AQ16^2)*AZ88))/(100*$C$6)</f>
        <v>0.80053761086999997</v>
      </c>
    </row>
    <row r="87" spans="1:43" s="710" customFormat="1" ht="16.5" customHeight="1">
      <c r="A87" s="1529"/>
      <c r="B87" s="840" t="s">
        <v>193</v>
      </c>
      <c r="C87" s="841">
        <v>32.5</v>
      </c>
      <c r="D87" s="842"/>
      <c r="E87" s="1590" t="s">
        <v>194</v>
      </c>
      <c r="F87" s="1590"/>
      <c r="G87" s="900">
        <v>46.4</v>
      </c>
      <c r="H87" s="844"/>
      <c r="I87" s="845"/>
      <c r="J87" s="846"/>
      <c r="K87" s="899"/>
      <c r="L87" s="898"/>
      <c r="M87" s="897"/>
      <c r="N87" s="899"/>
      <c r="O87" s="898"/>
      <c r="P87" s="897"/>
      <c r="Q87" s="899"/>
      <c r="R87" s="898"/>
      <c r="S87" s="897"/>
      <c r="T87" s="1598"/>
      <c r="U87" s="1599"/>
      <c r="V87" s="1600"/>
      <c r="W87" s="1598"/>
      <c r="X87" s="1599"/>
      <c r="Y87" s="1600"/>
      <c r="Z87" s="1598"/>
      <c r="AA87" s="1599"/>
      <c r="AB87" s="1600"/>
      <c r="AC87" s="1598"/>
      <c r="AD87" s="1599"/>
      <c r="AE87" s="1600"/>
      <c r="AF87" s="1598"/>
      <c r="AG87" s="1599"/>
      <c r="AH87" s="1600"/>
      <c r="AI87" s="1598"/>
      <c r="AJ87" s="1599"/>
      <c r="AK87" s="1600"/>
      <c r="AL87" s="1598"/>
      <c r="AM87" s="1599"/>
      <c r="AN87" s="1600"/>
      <c r="AO87" s="1598"/>
      <c r="AP87" s="1599"/>
      <c r="AQ87" s="1600"/>
    </row>
    <row r="88" spans="1:43" s="710" customFormat="1" ht="16.5" customHeight="1" thickBot="1">
      <c r="A88" s="1529"/>
      <c r="B88" s="848" t="s">
        <v>94</v>
      </c>
      <c r="C88" s="819">
        <v>150.1</v>
      </c>
      <c r="D88" s="756"/>
      <c r="E88" s="847"/>
      <c r="F88" s="847" t="s">
        <v>61</v>
      </c>
      <c r="G88" s="751">
        <v>76.239999999999995</v>
      </c>
      <c r="H88" s="1593" t="s">
        <v>274</v>
      </c>
      <c r="I88" s="1594"/>
      <c r="J88" s="849">
        <v>58.7</v>
      </c>
      <c r="K88" s="1593" t="s">
        <v>96</v>
      </c>
      <c r="L88" s="1594"/>
      <c r="M88" s="849">
        <v>10.68</v>
      </c>
      <c r="N88" s="1593" t="s">
        <v>62</v>
      </c>
      <c r="O88" s="1594"/>
      <c r="P88" s="849">
        <v>7</v>
      </c>
      <c r="Q88" s="1593" t="s">
        <v>243</v>
      </c>
      <c r="R88" s="1594"/>
      <c r="S88" s="849">
        <v>-0.4</v>
      </c>
      <c r="T88" s="1601"/>
      <c r="U88" s="1602"/>
      <c r="V88" s="1603"/>
      <c r="W88" s="1601"/>
      <c r="X88" s="1602"/>
      <c r="Y88" s="1603"/>
      <c r="Z88" s="1601"/>
      <c r="AA88" s="1602"/>
      <c r="AB88" s="1603"/>
      <c r="AC88" s="1601"/>
      <c r="AD88" s="1602"/>
      <c r="AE88" s="1603"/>
      <c r="AF88" s="1601"/>
      <c r="AG88" s="1602"/>
      <c r="AH88" s="1603"/>
      <c r="AI88" s="1601"/>
      <c r="AJ88" s="1602"/>
      <c r="AK88" s="1603"/>
      <c r="AL88" s="1601"/>
      <c r="AM88" s="1602"/>
      <c r="AN88" s="1603"/>
      <c r="AO88" s="1601"/>
      <c r="AP88" s="1602"/>
      <c r="AQ88" s="1603"/>
    </row>
    <row r="89" spans="1:43" s="863" customFormat="1" ht="19.5" customHeight="1" thickBot="1">
      <c r="A89" s="1530"/>
      <c r="B89" s="1674" t="s">
        <v>63</v>
      </c>
      <c r="C89" s="1675"/>
      <c r="D89" s="1675"/>
      <c r="E89" s="1675"/>
      <c r="F89" s="1675"/>
      <c r="G89" s="1676"/>
      <c r="H89" s="860">
        <f>H85+H86+I15+I16</f>
        <v>8.9737749987066096</v>
      </c>
      <c r="I89" s="861" t="s">
        <v>56</v>
      </c>
      <c r="J89" s="862">
        <f>J15+J16+J86+J85</f>
        <v>3.0172467760771999</v>
      </c>
      <c r="K89" s="860">
        <f>K85+K86+L15+L16</f>
        <v>8.8776820259674594</v>
      </c>
      <c r="L89" s="861" t="s">
        <v>56</v>
      </c>
      <c r="M89" s="862">
        <f>M15+M16+M86+M85</f>
        <v>3.0296206230932006</v>
      </c>
      <c r="N89" s="860">
        <f>N85+N86+O15+O16</f>
        <v>8.8627702275646225</v>
      </c>
      <c r="O89" s="861" t="s">
        <v>56</v>
      </c>
      <c r="P89" s="862">
        <f>P15+P16+P86+P85</f>
        <v>3.0288433859047998</v>
      </c>
      <c r="Q89" s="860">
        <f>Q85+Q86+R15+R16</f>
        <v>9.6252729390836507</v>
      </c>
      <c r="R89" s="861" t="s">
        <v>56</v>
      </c>
      <c r="S89" s="862">
        <f>S15+S16+S86+S85</f>
        <v>3.0415315518980002</v>
      </c>
      <c r="T89" s="860">
        <f>T85+T86+U15+U16</f>
        <v>11.27655836015353</v>
      </c>
      <c r="U89" s="861" t="s">
        <v>56</v>
      </c>
      <c r="V89" s="862">
        <f>V15+V16+V86+V85</f>
        <v>3.298167013394</v>
      </c>
      <c r="W89" s="860">
        <f>W85+W86+X15+X16</f>
        <v>12.829410700960217</v>
      </c>
      <c r="X89" s="861" t="s">
        <v>56</v>
      </c>
      <c r="Y89" s="862">
        <f>Y15+Y16+Y86+Y85</f>
        <v>3.7586052174679994</v>
      </c>
      <c r="Z89" s="860">
        <f>Z85+Z86+AA15+AA16</f>
        <v>14.514941571891198</v>
      </c>
      <c r="AA89" s="861" t="s">
        <v>56</v>
      </c>
      <c r="AB89" s="862">
        <f>AB15+AB16+AB86+AB85</f>
        <v>4.2767433064219995</v>
      </c>
      <c r="AC89" s="860">
        <f>AC85+AC86+AD15+AD16</f>
        <v>15.428702960726643</v>
      </c>
      <c r="AD89" s="861" t="s">
        <v>56</v>
      </c>
      <c r="AE89" s="862">
        <f>AE15+AE16+AE86+AE85</f>
        <v>4.4363467518392001</v>
      </c>
      <c r="AF89" s="860">
        <f>AF85+AF86+AG15+AG16</f>
        <v>15.855610059723379</v>
      </c>
      <c r="AG89" s="861" t="s">
        <v>56</v>
      </c>
      <c r="AH89" s="862">
        <f>AH15+AH16+AH86+AH85</f>
        <v>4.4454729353768005</v>
      </c>
      <c r="AI89" s="860">
        <f>AI85+AI86+AJ15+AJ16</f>
        <v>15.909631832670819</v>
      </c>
      <c r="AJ89" s="861" t="s">
        <v>56</v>
      </c>
      <c r="AK89" s="862">
        <f>AK15+AK16+AK86+AK85</f>
        <v>4.4220774377060001</v>
      </c>
      <c r="AL89" s="860">
        <f>AL85+AL86+AM15+AM16</f>
        <v>15.82237594320922</v>
      </c>
      <c r="AM89" s="861" t="s">
        <v>56</v>
      </c>
      <c r="AN89" s="862">
        <f>AN15+AN16+AN86+AN85</f>
        <v>4.3470592322720005</v>
      </c>
      <c r="AO89" s="860">
        <f>AO85+AO86+AP15+AP16</f>
        <v>15.82221127592415</v>
      </c>
      <c r="AP89" s="861" t="s">
        <v>56</v>
      </c>
      <c r="AQ89" s="862">
        <f>AQ15+AQ16+AQ86+AQ85</f>
        <v>4.3779376108700001</v>
      </c>
    </row>
    <row r="90" spans="1:43" s="710" customFormat="1" ht="16.5" customHeight="1">
      <c r="A90" s="1563" t="s">
        <v>64</v>
      </c>
      <c r="B90" s="1564"/>
      <c r="C90" s="1564"/>
      <c r="D90" s="1564"/>
      <c r="E90" s="1564"/>
      <c r="F90" s="1564"/>
      <c r="G90" s="1604"/>
      <c r="H90" s="865"/>
      <c r="I90" s="866"/>
      <c r="J90" s="846"/>
      <c r="K90" s="865"/>
      <c r="L90" s="866"/>
      <c r="M90" s="846"/>
      <c r="N90" s="865"/>
      <c r="O90" s="866"/>
      <c r="P90" s="846"/>
      <c r="Q90" s="865"/>
      <c r="R90" s="866"/>
      <c r="S90" s="846"/>
      <c r="T90" s="865"/>
      <c r="U90" s="866"/>
      <c r="V90" s="846"/>
      <c r="W90" s="865"/>
      <c r="X90" s="866"/>
      <c r="Y90" s="846"/>
      <c r="Z90" s="865"/>
      <c r="AA90" s="866"/>
      <c r="AB90" s="846"/>
      <c r="AC90" s="865"/>
      <c r="AD90" s="866"/>
      <c r="AE90" s="846"/>
      <c r="AF90" s="865"/>
      <c r="AG90" s="866"/>
      <c r="AH90" s="846"/>
      <c r="AI90" s="865"/>
      <c r="AJ90" s="866"/>
      <c r="AK90" s="846"/>
      <c r="AL90" s="865"/>
      <c r="AM90" s="866"/>
      <c r="AN90" s="846"/>
      <c r="AO90" s="865"/>
      <c r="AP90" s="866"/>
      <c r="AQ90" s="846"/>
    </row>
    <row r="91" spans="1:43" s="710" customFormat="1" ht="16.5" customHeight="1" thickBot="1">
      <c r="A91" s="867" t="s">
        <v>65</v>
      </c>
      <c r="B91" s="868"/>
      <c r="C91" s="869"/>
      <c r="D91" s="868"/>
      <c r="E91" s="756"/>
      <c r="F91" s="868" t="s">
        <v>66</v>
      </c>
      <c r="G91" s="755"/>
      <c r="H91" s="870">
        <f>SUM(H84,H89)</f>
        <v>14.889721310023152</v>
      </c>
      <c r="I91" s="871" t="s">
        <v>56</v>
      </c>
      <c r="J91" s="872">
        <f>SUM(J84,J89)</f>
        <v>4.5813058671224001</v>
      </c>
      <c r="K91" s="870">
        <f>SUM(K84,K89)</f>
        <v>14.727537956405127</v>
      </c>
      <c r="L91" s="871" t="s">
        <v>56</v>
      </c>
      <c r="M91" s="872">
        <f>SUM(M84,M89)</f>
        <v>4.5989887647434005</v>
      </c>
      <c r="N91" s="870">
        <f>SUM(N84,N89)</f>
        <v>14.77271172355351</v>
      </c>
      <c r="O91" s="871" t="s">
        <v>56</v>
      </c>
      <c r="P91" s="872">
        <f>SUM(P84,P89)</f>
        <v>4.606492597031</v>
      </c>
      <c r="Q91" s="870">
        <f>SUM(Q84,Q89)</f>
        <v>15.895703115092369</v>
      </c>
      <c r="R91" s="871" t="s">
        <v>56</v>
      </c>
      <c r="S91" s="872">
        <f>SUM(S84,S89)</f>
        <v>4.6447116649130002</v>
      </c>
      <c r="T91" s="870">
        <f>SUM(T84,T89)</f>
        <v>18.367238326022473</v>
      </c>
      <c r="U91" s="871" t="s">
        <v>56</v>
      </c>
      <c r="V91" s="872">
        <f>SUM(V84,V89)</f>
        <v>5.0171112002425993</v>
      </c>
      <c r="W91" s="870">
        <f>SUM(W84,W89)</f>
        <v>20.914888639275691</v>
      </c>
      <c r="X91" s="871" t="s">
        <v>56</v>
      </c>
      <c r="Y91" s="872">
        <f>SUM(Y84,Y89)</f>
        <v>5.8108062499765989</v>
      </c>
      <c r="Z91" s="870">
        <f>SUM(Z84,Z89)</f>
        <v>23.772871814419211</v>
      </c>
      <c r="AA91" s="871" t="s">
        <v>56</v>
      </c>
      <c r="AB91" s="872">
        <f>SUM(AB84,AB89)</f>
        <v>6.7132550794771992</v>
      </c>
      <c r="AC91" s="870">
        <f>SUM(AC84,AC89)</f>
        <v>25.435343100647962</v>
      </c>
      <c r="AD91" s="871" t="s">
        <v>56</v>
      </c>
      <c r="AE91" s="872">
        <f>SUM(AE84,AE89)</f>
        <v>7.0957922679157992</v>
      </c>
      <c r="AF91" s="870">
        <f>SUM(AF84,AF89)</f>
        <v>26.25013277214471</v>
      </c>
      <c r="AG91" s="871" t="s">
        <v>56</v>
      </c>
      <c r="AH91" s="872">
        <f>SUM(AH84,AH89)</f>
        <v>7.1238648851096009</v>
      </c>
      <c r="AI91" s="870">
        <f>SUM(AI84,AI89)</f>
        <v>26.316177632855936</v>
      </c>
      <c r="AJ91" s="871" t="s">
        <v>56</v>
      </c>
      <c r="AK91" s="872">
        <f>SUM(AK84,AK89)</f>
        <v>7.0962472617793999</v>
      </c>
      <c r="AL91" s="870">
        <f>SUM(AL84,AL89)</f>
        <v>26.129674418805465</v>
      </c>
      <c r="AM91" s="871" t="s">
        <v>56</v>
      </c>
      <c r="AN91" s="872">
        <f>SUM(AN84,AN89)</f>
        <v>6.9881951319134004</v>
      </c>
      <c r="AO91" s="870">
        <f>SUM(AO84,AO89)</f>
        <v>26.072350248231544</v>
      </c>
      <c r="AP91" s="871" t="s">
        <v>56</v>
      </c>
      <c r="AQ91" s="872">
        <f>SUM(AQ84,AQ89)</f>
        <v>6.9729033909097993</v>
      </c>
    </row>
    <row r="92" spans="1:43" ht="17.25" customHeight="1">
      <c r="A92" s="873" t="s">
        <v>67</v>
      </c>
      <c r="B92" s="863"/>
      <c r="C92" s="863"/>
      <c r="D92" s="863"/>
      <c r="E92" s="863"/>
      <c r="F92" s="863"/>
      <c r="H92" s="863"/>
      <c r="I92" s="874">
        <f>J91/H91</f>
        <v>0.30768244561021113</v>
      </c>
      <c r="J92" s="863"/>
      <c r="K92" s="863"/>
      <c r="L92" s="874">
        <f>M91/K91</f>
        <v>0.31227139107411112</v>
      </c>
      <c r="M92" s="863"/>
      <c r="N92" s="863"/>
      <c r="O92" s="874">
        <f>P91/N91</f>
        <v>0.31182444247432511</v>
      </c>
      <c r="P92" s="863"/>
      <c r="Q92" s="863"/>
      <c r="R92" s="874">
        <f>S91/Q91</f>
        <v>0.29219919567464886</v>
      </c>
      <c r="S92" s="863"/>
      <c r="T92" s="863"/>
      <c r="U92" s="874">
        <f>V91/T91</f>
        <v>0.2731554472799767</v>
      </c>
      <c r="V92" s="863"/>
      <c r="W92" s="863"/>
      <c r="X92" s="874">
        <f>Y91/W91</f>
        <v>0.27783108723154237</v>
      </c>
      <c r="Y92" s="863"/>
      <c r="Z92" s="863"/>
      <c r="AA92" s="874">
        <f>AB91/Z91</f>
        <v>0.28239142211692481</v>
      </c>
      <c r="AB92" s="863"/>
      <c r="AC92" s="863"/>
      <c r="AD92" s="874">
        <f>AE91/AC91</f>
        <v>0.27897371935726062</v>
      </c>
      <c r="AE92" s="863"/>
      <c r="AF92" s="863"/>
      <c r="AG92" s="874">
        <f>AH91/AF91</f>
        <v>0.27138395630017842</v>
      </c>
      <c r="AH92" s="863"/>
      <c r="AI92" s="863"/>
      <c r="AJ92" s="874">
        <f>AK91/AI91</f>
        <v>0.26965341854660857</v>
      </c>
      <c r="AK92" s="863"/>
      <c r="AL92" s="863"/>
      <c r="AM92" s="874">
        <f>AN91/AL91</f>
        <v>0.26744287050450244</v>
      </c>
      <c r="AN92" s="863"/>
      <c r="AO92" s="863"/>
      <c r="AP92" s="874">
        <f>AQ91/AO91</f>
        <v>0.2674443740024075</v>
      </c>
      <c r="AQ92" s="863"/>
    </row>
    <row r="93" spans="1:43" ht="16.8">
      <c r="A93" s="873" t="s">
        <v>195</v>
      </c>
      <c r="B93" s="873"/>
      <c r="C93" s="873"/>
      <c r="D93" s="962"/>
      <c r="E93" s="962"/>
      <c r="F93" s="873"/>
      <c r="G93" s="875"/>
      <c r="H93" s="875"/>
      <c r="I93" s="875"/>
      <c r="J93" s="875"/>
      <c r="K93" s="875"/>
      <c r="L93" s="875"/>
      <c r="M93" s="875"/>
      <c r="N93" s="875"/>
      <c r="O93" s="875"/>
      <c r="P93" s="875"/>
      <c r="Q93" s="875"/>
      <c r="R93" s="875"/>
      <c r="S93" s="875"/>
      <c r="T93" s="875"/>
      <c r="U93" s="875"/>
      <c r="V93" s="875"/>
      <c r="W93" s="875"/>
      <c r="X93" s="875"/>
      <c r="Y93" s="875"/>
      <c r="Z93" s="875"/>
      <c r="AA93" s="875"/>
      <c r="AB93" s="875"/>
      <c r="AC93" s="875"/>
      <c r="AD93" s="875"/>
      <c r="AE93" s="875"/>
      <c r="AF93" s="875"/>
      <c r="AG93" s="875"/>
      <c r="AH93" s="875"/>
      <c r="AI93" s="875"/>
      <c r="AJ93" s="875"/>
      <c r="AK93" s="875"/>
      <c r="AL93" s="875"/>
      <c r="AM93" s="875"/>
      <c r="AN93" s="875"/>
      <c r="AO93" s="875"/>
      <c r="AP93" s="875"/>
      <c r="AQ93" s="875"/>
    </row>
    <row r="94" spans="1:43" s="875" customFormat="1" ht="16.5" customHeight="1">
      <c r="A94" s="873"/>
      <c r="B94" s="873"/>
      <c r="C94" s="873"/>
      <c r="D94" s="873"/>
      <c r="E94" s="873"/>
      <c r="F94" s="873"/>
      <c r="T94" s="876"/>
      <c r="U94" s="877"/>
    </row>
    <row r="95" spans="1:43" s="578" customFormat="1" ht="24" customHeight="1" thickBot="1">
      <c r="H95" s="711"/>
      <c r="I95" s="720"/>
      <c r="J95" s="720"/>
      <c r="K95" s="711"/>
      <c r="L95" s="720"/>
      <c r="M95" s="720"/>
      <c r="N95" s="711"/>
      <c r="O95" s="720"/>
      <c r="P95" s="720"/>
      <c r="Q95" s="711"/>
      <c r="R95" s="720"/>
      <c r="S95" s="720"/>
      <c r="T95" s="711"/>
      <c r="U95" s="720"/>
      <c r="V95" s="720"/>
      <c r="W95" s="711"/>
      <c r="X95" s="720"/>
      <c r="Y95" s="720"/>
      <c r="Z95" s="711"/>
      <c r="AA95" s="720"/>
      <c r="AB95" s="720"/>
      <c r="AC95" s="711"/>
      <c r="AD95" s="720"/>
      <c r="AE95" s="720"/>
      <c r="AF95" s="711"/>
      <c r="AG95" s="720"/>
      <c r="AH95" s="720"/>
      <c r="AI95" s="711"/>
      <c r="AJ95" s="720"/>
      <c r="AK95" s="720"/>
      <c r="AL95" s="711"/>
      <c r="AM95" s="720"/>
      <c r="AN95" s="720"/>
      <c r="AO95" s="711"/>
      <c r="AP95" s="720"/>
      <c r="AQ95" s="720"/>
    </row>
    <row r="96" spans="1:43" s="578" customFormat="1" ht="17.399999999999999" thickBot="1">
      <c r="A96" s="1504" t="s">
        <v>5</v>
      </c>
      <c r="B96" s="1505"/>
      <c r="C96" s="1505"/>
      <c r="D96" s="1505"/>
      <c r="E96" s="1505"/>
      <c r="F96" s="1505"/>
      <c r="G96" s="1506"/>
      <c r="H96" s="1507" t="s">
        <v>196</v>
      </c>
      <c r="I96" s="1508"/>
      <c r="J96" s="1509"/>
      <c r="K96" s="1507" t="s">
        <v>197</v>
      </c>
      <c r="L96" s="1508"/>
      <c r="M96" s="1509"/>
      <c r="N96" s="1507" t="s">
        <v>198</v>
      </c>
      <c r="O96" s="1508"/>
      <c r="P96" s="1509"/>
      <c r="Q96" s="1507" t="s">
        <v>199</v>
      </c>
      <c r="R96" s="1508"/>
      <c r="S96" s="1509"/>
      <c r="T96" s="1507" t="s">
        <v>200</v>
      </c>
      <c r="U96" s="1508"/>
      <c r="V96" s="1509"/>
      <c r="W96" s="1507" t="s">
        <v>201</v>
      </c>
      <c r="X96" s="1508"/>
      <c r="Y96" s="1509"/>
      <c r="Z96" s="1507" t="s">
        <v>202</v>
      </c>
      <c r="AA96" s="1508"/>
      <c r="AB96" s="1509"/>
      <c r="AC96" s="1507" t="s">
        <v>203</v>
      </c>
      <c r="AD96" s="1508"/>
      <c r="AE96" s="1509"/>
      <c r="AF96" s="1507" t="s">
        <v>204</v>
      </c>
      <c r="AG96" s="1508"/>
      <c r="AH96" s="1509"/>
      <c r="AI96" s="1507" t="s">
        <v>205</v>
      </c>
      <c r="AJ96" s="1508"/>
      <c r="AK96" s="1509"/>
      <c r="AL96" s="1507" t="s">
        <v>206</v>
      </c>
      <c r="AM96" s="1508"/>
      <c r="AN96" s="1509"/>
      <c r="AO96" s="1507" t="s">
        <v>207</v>
      </c>
      <c r="AP96" s="1508"/>
      <c r="AQ96" s="1509"/>
    </row>
    <row r="97" spans="1:45" s="578" customFormat="1" ht="16.8">
      <c r="A97" s="1510" t="s">
        <v>182</v>
      </c>
      <c r="B97" s="1511"/>
      <c r="C97" s="1514" t="s">
        <v>183</v>
      </c>
      <c r="D97" s="1516"/>
      <c r="E97" s="1517"/>
      <c r="F97" s="1517"/>
      <c r="G97" s="1518"/>
      <c r="H97" s="721" t="s">
        <v>9</v>
      </c>
      <c r="I97" s="722" t="s">
        <v>10</v>
      </c>
      <c r="J97" s="723" t="s">
        <v>11</v>
      </c>
      <c r="K97" s="721" t="s">
        <v>9</v>
      </c>
      <c r="L97" s="722" t="s">
        <v>10</v>
      </c>
      <c r="M97" s="723" t="s">
        <v>11</v>
      </c>
      <c r="N97" s="721" t="s">
        <v>9</v>
      </c>
      <c r="O97" s="722" t="s">
        <v>10</v>
      </c>
      <c r="P97" s="723" t="s">
        <v>11</v>
      </c>
      <c r="Q97" s="721" t="s">
        <v>9</v>
      </c>
      <c r="R97" s="722" t="s">
        <v>10</v>
      </c>
      <c r="S97" s="723" t="s">
        <v>11</v>
      </c>
      <c r="T97" s="721" t="s">
        <v>9</v>
      </c>
      <c r="U97" s="722" t="s">
        <v>10</v>
      </c>
      <c r="V97" s="723" t="s">
        <v>11</v>
      </c>
      <c r="W97" s="721" t="s">
        <v>9</v>
      </c>
      <c r="X97" s="722" t="s">
        <v>10</v>
      </c>
      <c r="Y97" s="723" t="s">
        <v>11</v>
      </c>
      <c r="Z97" s="721" t="s">
        <v>9</v>
      </c>
      <c r="AA97" s="722" t="s">
        <v>10</v>
      </c>
      <c r="AB97" s="723" t="s">
        <v>11</v>
      </c>
      <c r="AC97" s="721" t="s">
        <v>9</v>
      </c>
      <c r="AD97" s="722" t="s">
        <v>10</v>
      </c>
      <c r="AE97" s="723" t="s">
        <v>11</v>
      </c>
      <c r="AF97" s="721" t="s">
        <v>9</v>
      </c>
      <c r="AG97" s="722" t="s">
        <v>10</v>
      </c>
      <c r="AH97" s="723" t="s">
        <v>11</v>
      </c>
      <c r="AI97" s="721" t="s">
        <v>9</v>
      </c>
      <c r="AJ97" s="722" t="s">
        <v>10</v>
      </c>
      <c r="AK97" s="723" t="s">
        <v>11</v>
      </c>
      <c r="AL97" s="721" t="s">
        <v>9</v>
      </c>
      <c r="AM97" s="722" t="s">
        <v>10</v>
      </c>
      <c r="AN97" s="723" t="s">
        <v>11</v>
      </c>
      <c r="AO97" s="721" t="s">
        <v>9</v>
      </c>
      <c r="AP97" s="722" t="s">
        <v>10</v>
      </c>
      <c r="AQ97" s="723" t="s">
        <v>11</v>
      </c>
    </row>
    <row r="98" spans="1:45" ht="17.399999999999999" thickBot="1">
      <c r="A98" s="1512"/>
      <c r="B98" s="1513"/>
      <c r="C98" s="1515"/>
      <c r="D98" s="1519"/>
      <c r="E98" s="1520"/>
      <c r="F98" s="1520"/>
      <c r="G98" s="1521"/>
      <c r="H98" s="727" t="s">
        <v>14</v>
      </c>
      <c r="I98" s="728" t="s">
        <v>15</v>
      </c>
      <c r="J98" s="729" t="s">
        <v>70</v>
      </c>
      <c r="K98" s="727" t="s">
        <v>14</v>
      </c>
      <c r="L98" s="728" t="s">
        <v>15</v>
      </c>
      <c r="M98" s="729" t="s">
        <v>70</v>
      </c>
      <c r="N98" s="727" t="s">
        <v>14</v>
      </c>
      <c r="O98" s="728" t="s">
        <v>15</v>
      </c>
      <c r="P98" s="729" t="s">
        <v>70</v>
      </c>
      <c r="Q98" s="727" t="s">
        <v>14</v>
      </c>
      <c r="R98" s="728" t="s">
        <v>15</v>
      </c>
      <c r="S98" s="729" t="s">
        <v>70</v>
      </c>
      <c r="T98" s="727" t="s">
        <v>14</v>
      </c>
      <c r="U98" s="728" t="s">
        <v>15</v>
      </c>
      <c r="V98" s="729" t="s">
        <v>70</v>
      </c>
      <c r="W98" s="727" t="s">
        <v>14</v>
      </c>
      <c r="X98" s="728" t="s">
        <v>15</v>
      </c>
      <c r="Y98" s="729" t="s">
        <v>70</v>
      </c>
      <c r="Z98" s="727" t="s">
        <v>14</v>
      </c>
      <c r="AA98" s="728" t="s">
        <v>15</v>
      </c>
      <c r="AB98" s="729" t="s">
        <v>70</v>
      </c>
      <c r="AC98" s="727" t="s">
        <v>14</v>
      </c>
      <c r="AD98" s="728" t="s">
        <v>15</v>
      </c>
      <c r="AE98" s="729" t="s">
        <v>70</v>
      </c>
      <c r="AF98" s="727" t="s">
        <v>14</v>
      </c>
      <c r="AG98" s="728" t="s">
        <v>15</v>
      </c>
      <c r="AH98" s="729" t="s">
        <v>70</v>
      </c>
      <c r="AI98" s="727" t="s">
        <v>14</v>
      </c>
      <c r="AJ98" s="728" t="s">
        <v>15</v>
      </c>
      <c r="AK98" s="729" t="s">
        <v>70</v>
      </c>
      <c r="AL98" s="727" t="s">
        <v>14</v>
      </c>
      <c r="AM98" s="728" t="s">
        <v>15</v>
      </c>
      <c r="AN98" s="729" t="s">
        <v>70</v>
      </c>
      <c r="AO98" s="727" t="s">
        <v>14</v>
      </c>
      <c r="AP98" s="728" t="s">
        <v>15</v>
      </c>
      <c r="AQ98" s="729" t="s">
        <v>70</v>
      </c>
    </row>
    <row r="99" spans="1:45" ht="16.8">
      <c r="A99" s="1522" t="s">
        <v>20</v>
      </c>
      <c r="B99" s="1523"/>
      <c r="C99" s="1528">
        <v>40</v>
      </c>
      <c r="D99" s="1531" t="s">
        <v>18</v>
      </c>
      <c r="E99" s="1532"/>
      <c r="F99" s="1535" t="s">
        <v>216</v>
      </c>
      <c r="G99" s="1629"/>
      <c r="H99" s="730">
        <f>SQRT(I99^2+J99^2)*1000/(SQRT(3)*H103)</f>
        <v>52.103861934609149</v>
      </c>
      <c r="I99" s="731">
        <v>10.4214</v>
      </c>
      <c r="J99" s="732">
        <v>2.5937999999999999</v>
      </c>
      <c r="K99" s="730">
        <f>SQRT(L99^2+M99^2)*1000/(SQRT(3)*K103)</f>
        <v>54.659092331924249</v>
      </c>
      <c r="L99" s="731">
        <v>10.936199999999999</v>
      </c>
      <c r="M99" s="732">
        <v>2.706</v>
      </c>
      <c r="N99" s="730">
        <f>SQRT(O99^2+P99^2)*1000/(SQRT(3)*N103)</f>
        <v>56.199670740264786</v>
      </c>
      <c r="O99" s="731">
        <v>11.2662</v>
      </c>
      <c r="P99" s="732">
        <v>2.6928000000000001</v>
      </c>
      <c r="Q99" s="730">
        <f>SQRT(R99^2+S99^2)*1000/(SQRT(3)*Q103)</f>
        <v>55.178119598474517</v>
      </c>
      <c r="R99" s="731">
        <v>11.0748</v>
      </c>
      <c r="S99" s="732">
        <v>2.5872000000000002</v>
      </c>
      <c r="T99" s="730">
        <f>SQRT(U99^2+V99^2)*1000/(SQRT(3)*T103)</f>
        <v>54.424956578712418</v>
      </c>
      <c r="U99" s="731">
        <v>10.9428</v>
      </c>
      <c r="V99" s="732">
        <v>2.4683999999999999</v>
      </c>
      <c r="W99" s="730">
        <f>SQRT(X99^2+Y99^2)*1000/(SQRT(3)*W103)</f>
        <v>52.453740693954757</v>
      </c>
      <c r="X99" s="731">
        <v>10.5732</v>
      </c>
      <c r="Y99" s="732">
        <v>2.2572000000000001</v>
      </c>
      <c r="Z99" s="730">
        <f>SQRT(AA99^2+AB99^2)*1000/(SQRT(3)*Z103)</f>
        <v>49.28073624896318</v>
      </c>
      <c r="AA99" s="731">
        <v>9.8537999999999997</v>
      </c>
      <c r="AB99" s="732">
        <v>2.0855999999999999</v>
      </c>
      <c r="AC99" s="730">
        <f>SQRT(AD99^2+AE99^2)*1000/(SQRT(3)*AC103)</f>
        <v>46.190710889519472</v>
      </c>
      <c r="AD99" s="731">
        <v>9.2333999999999996</v>
      </c>
      <c r="AE99" s="732">
        <v>1.9668000000000001</v>
      </c>
      <c r="AF99" s="730">
        <f>SQRT(AG99^2+AH99^2)*1000/(SQRT(3)*AF103)</f>
        <v>41.741229930494917</v>
      </c>
      <c r="AG99" s="731">
        <v>8.4084000000000003</v>
      </c>
      <c r="AH99" s="732">
        <v>1.8216000000000001</v>
      </c>
      <c r="AI99" s="730">
        <f>SQRT(AJ99^2+AK99^2)*1000/(SQRT(3)*AI103)</f>
        <v>38.606079901270625</v>
      </c>
      <c r="AJ99" s="731">
        <v>7.6955999999999998</v>
      </c>
      <c r="AK99" s="732">
        <v>1.7423999999999999</v>
      </c>
      <c r="AL99" s="730">
        <f>SQRT(AM99^2+AN99^2)*1000/(SQRT(3)*AL103)</f>
        <v>35.638836628633925</v>
      </c>
      <c r="AM99" s="731">
        <v>7.0884</v>
      </c>
      <c r="AN99" s="732">
        <v>1.6763999999999999</v>
      </c>
      <c r="AO99" s="730">
        <f>SQRT(AP99^2+AQ99^2)*1000/(SQRT(3)*AO103)</f>
        <v>34.023457105924244</v>
      </c>
      <c r="AP99" s="731">
        <v>6.7584</v>
      </c>
      <c r="AQ99" s="732">
        <v>1.6368</v>
      </c>
      <c r="AR99" s="720"/>
      <c r="AS99" s="720"/>
    </row>
    <row r="100" spans="1:45" ht="16.8">
      <c r="A100" s="1634"/>
      <c r="B100" s="1525"/>
      <c r="C100" s="1529"/>
      <c r="D100" s="1635"/>
      <c r="E100" s="1636"/>
      <c r="F100" s="1637" t="s">
        <v>112</v>
      </c>
      <c r="G100" s="1638"/>
      <c r="H100" s="948">
        <f>SQRT(I100^2+J100^2)*1000/(SQRT(3)*H104)</f>
        <v>238.77159945951507</v>
      </c>
      <c r="I100" s="947">
        <v>4.2210000000000001</v>
      </c>
      <c r="J100" s="946">
        <v>0.57299999999999995</v>
      </c>
      <c r="K100" s="948">
        <f>SQRT(L100^2+M100^2)*1000/(SQRT(3)*K104)</f>
        <v>255.67645495478976</v>
      </c>
      <c r="L100" s="947">
        <v>4.5179999999999998</v>
      </c>
      <c r="M100" s="946">
        <v>0.627</v>
      </c>
      <c r="N100" s="948">
        <f>SQRT(O100^2+P100^2)*1000/(SQRT(3)*N104)</f>
        <v>266.88523970359762</v>
      </c>
      <c r="O100" s="947">
        <v>4.7190000000000003</v>
      </c>
      <c r="P100" s="946">
        <v>0.63300000000000001</v>
      </c>
      <c r="Q100" s="948">
        <f>SQRT(R100^2+S100^2)*1000/(SQRT(3)*Q104)</f>
        <v>268.58733297396105</v>
      </c>
      <c r="R100" s="947">
        <v>4.7519999999999998</v>
      </c>
      <c r="S100" s="946">
        <v>0.61499999999999999</v>
      </c>
      <c r="T100" s="948">
        <f>SQRT(U100^2+V100^2)*1000/(SQRT(3)*T104)</f>
        <v>274.09262982396922</v>
      </c>
      <c r="U100" s="947">
        <v>4.8540000000000001</v>
      </c>
      <c r="V100" s="946">
        <v>0.59099999999999997</v>
      </c>
      <c r="W100" s="948">
        <f>SQRT(X100^2+Y100^2)*1000/(SQRT(3)*W104)</f>
        <v>270.92081228710435</v>
      </c>
      <c r="X100" s="947">
        <v>4.8029999999999999</v>
      </c>
      <c r="Y100" s="946">
        <v>0.54</v>
      </c>
      <c r="Z100" s="948">
        <f>SQRT(AA100^2+AB100^2)*1000/(SQRT(3)*Z104)</f>
        <v>248.78657352587422</v>
      </c>
      <c r="AA100" s="947">
        <v>4.4130000000000003</v>
      </c>
      <c r="AB100" s="946">
        <v>0.47399999999999998</v>
      </c>
      <c r="AC100" s="948">
        <f>SQRT(AD100^2+AE100^2)*1000/(SQRT(3)*AC104)</f>
        <v>228.58573327913854</v>
      </c>
      <c r="AD100" s="947">
        <v>4.056</v>
      </c>
      <c r="AE100" s="946">
        <v>0.42299999999999999</v>
      </c>
      <c r="AF100" s="948">
        <f>SQRT(AG100^2+AH100^2)*1000/(SQRT(3)*AF104)</f>
        <v>203.30736908172651</v>
      </c>
      <c r="AG100" s="947">
        <v>3.6059999999999999</v>
      </c>
      <c r="AH100" s="946">
        <v>0.39</v>
      </c>
      <c r="AI100" s="948">
        <f>SQRT(AJ100^2+AK100^2)*1000/(SQRT(3)*AI104)</f>
        <v>181.65621926159903</v>
      </c>
      <c r="AJ100" s="947">
        <v>3.2189999999999999</v>
      </c>
      <c r="AK100" s="946">
        <v>0.375</v>
      </c>
      <c r="AL100" s="948">
        <f>SQRT(AM100^2+AN100^2)*1000/(SQRT(3)*AL104)</f>
        <v>159.8327785784748</v>
      </c>
      <c r="AM100" s="947">
        <v>2.8290000000000002</v>
      </c>
      <c r="AN100" s="946">
        <v>0.35699999999999998</v>
      </c>
      <c r="AO100" s="948">
        <f>SQRT(AP100^2+AQ100^2)*1000/(SQRT(3)*AO104)</f>
        <v>147.26078406654912</v>
      </c>
      <c r="AP100" s="947">
        <v>2.6040000000000001</v>
      </c>
      <c r="AQ100" s="946">
        <v>0.34799999999999998</v>
      </c>
      <c r="AR100" s="720"/>
      <c r="AS100" s="720"/>
    </row>
    <row r="101" spans="1:45" ht="17.399999999999999" thickBot="1">
      <c r="A101" s="1524"/>
      <c r="B101" s="1525"/>
      <c r="C101" s="1529"/>
      <c r="D101" s="1533"/>
      <c r="E101" s="1534"/>
      <c r="F101" s="1537" t="s">
        <v>338</v>
      </c>
      <c r="G101" s="1630"/>
      <c r="H101" s="734">
        <f>SQRT(I101^2+J101^2)*1000/(SQRT(3)*H105)</f>
        <v>605.17873896933179</v>
      </c>
      <c r="I101" s="735">
        <v>6.1710000000000003</v>
      </c>
      <c r="J101" s="736">
        <v>1.6739999999999999</v>
      </c>
      <c r="K101" s="734">
        <f>SQRT(L101^2+M101^2)*1000/(SQRT(3)*K105)</f>
        <v>625.93272514240095</v>
      </c>
      <c r="L101" s="735">
        <v>6.39</v>
      </c>
      <c r="M101" s="736">
        <v>1.704</v>
      </c>
      <c r="N101" s="734">
        <f>SQRT(O101^2+P101^2)*1000/(SQRT(3)*N105)</f>
        <v>637.42966793529126</v>
      </c>
      <c r="O101" s="735">
        <v>6.5279999999999996</v>
      </c>
      <c r="P101" s="736">
        <v>1.6559999999999999</v>
      </c>
      <c r="Q101" s="734">
        <f>SQRT(R101^2+S101^2)*1000/(SQRT(3)*Q105)</f>
        <v>614.49601139854815</v>
      </c>
      <c r="R101" s="735">
        <v>6.2939999999999996</v>
      </c>
      <c r="S101" s="736">
        <v>1.593</v>
      </c>
      <c r="T101" s="734">
        <f>SQRT(U101^2+V101^2)*1000/(SQRT(3)*T105)</f>
        <v>591.01059486817928</v>
      </c>
      <c r="U101" s="735">
        <v>6.06</v>
      </c>
      <c r="V101" s="736">
        <v>1.506</v>
      </c>
      <c r="W101" s="734">
        <f>SQRT(X101^2+Y101^2)*1000/(SQRT(3)*W105)</f>
        <v>559.15141872010429</v>
      </c>
      <c r="X101" s="735">
        <v>5.7450000000000001</v>
      </c>
      <c r="Y101" s="736">
        <v>1.377</v>
      </c>
      <c r="Z101" s="734">
        <f>SQRT(AA101^2+AB101^2)*1000/(SQRT(3)*Z105)</f>
        <v>527.32336136270362</v>
      </c>
      <c r="AA101" s="735">
        <v>5.415</v>
      </c>
      <c r="AB101" s="736">
        <v>1.3109999999999999</v>
      </c>
      <c r="AC101" s="734">
        <f>SQRT(AD101^2+AE101^2)*1000/(SQRT(3)*AC105)</f>
        <v>502.93067478411655</v>
      </c>
      <c r="AD101" s="735">
        <v>5.157</v>
      </c>
      <c r="AE101" s="736">
        <v>1.2809999999999999</v>
      </c>
      <c r="AF101" s="734">
        <f>SQRT(AG101^2+AH101^2)*1000/(SQRT(3)*AF105)</f>
        <v>466.64028732342877</v>
      </c>
      <c r="AG101" s="735">
        <v>4.7789999999999999</v>
      </c>
      <c r="AH101" s="736">
        <v>1.212</v>
      </c>
      <c r="AI101" s="734">
        <f>SQRT(AJ101^2+AK101^2)*1000/(SQRT(3)*AI105)</f>
        <v>436.09845186050643</v>
      </c>
      <c r="AJ101" s="735">
        <v>4.4550000000000001</v>
      </c>
      <c r="AK101" s="736">
        <v>1.1759999999999999</v>
      </c>
      <c r="AL101" s="734">
        <f>SQRT(AM101^2+AN101^2)*1000/(SQRT(3)*AL105)</f>
        <v>408.93442912733866</v>
      </c>
      <c r="AM101" s="735">
        <v>4.2359999999999998</v>
      </c>
      <c r="AN101" s="736">
        <v>1.1579999999999999</v>
      </c>
      <c r="AO101" s="734">
        <f>SQRT(AP101^2+AQ101^2)*1000/(SQRT(3)*AO105)</f>
        <v>399.06195289410726</v>
      </c>
      <c r="AP101" s="735">
        <v>4.1310000000000002</v>
      </c>
      <c r="AQ101" s="736">
        <v>1.1399999999999999</v>
      </c>
      <c r="AR101" s="720"/>
      <c r="AS101" s="720"/>
    </row>
    <row r="102" spans="1:45" ht="17.399999999999999" thickBot="1">
      <c r="A102" s="1524"/>
      <c r="B102" s="1525"/>
      <c r="C102" s="1529"/>
      <c r="D102" s="1539" t="s">
        <v>21</v>
      </c>
      <c r="E102" s="1540"/>
      <c r="F102" s="1639"/>
      <c r="G102" s="1640"/>
      <c r="H102" s="1665">
        <v>7</v>
      </c>
      <c r="I102" s="1666"/>
      <c r="J102" s="1667"/>
      <c r="K102" s="1665">
        <v>7</v>
      </c>
      <c r="L102" s="1666"/>
      <c r="M102" s="1667"/>
      <c r="N102" s="1665">
        <v>7</v>
      </c>
      <c r="O102" s="1666"/>
      <c r="P102" s="1667"/>
      <c r="Q102" s="1665">
        <v>7</v>
      </c>
      <c r="R102" s="1666"/>
      <c r="S102" s="1667"/>
      <c r="T102" s="1665">
        <v>7</v>
      </c>
      <c r="U102" s="1666"/>
      <c r="V102" s="1667"/>
      <c r="W102" s="1665">
        <v>7</v>
      </c>
      <c r="X102" s="1666"/>
      <c r="Y102" s="1667"/>
      <c r="Z102" s="1665">
        <v>7</v>
      </c>
      <c r="AA102" s="1666"/>
      <c r="AB102" s="1667"/>
      <c r="AC102" s="1665">
        <v>7</v>
      </c>
      <c r="AD102" s="1666"/>
      <c r="AE102" s="1667"/>
      <c r="AF102" s="1665">
        <v>7</v>
      </c>
      <c r="AG102" s="1666"/>
      <c r="AH102" s="1667"/>
      <c r="AI102" s="1665">
        <v>7</v>
      </c>
      <c r="AJ102" s="1666"/>
      <c r="AK102" s="1667"/>
      <c r="AL102" s="1665">
        <v>7</v>
      </c>
      <c r="AM102" s="1666"/>
      <c r="AN102" s="1667"/>
      <c r="AO102" s="1665">
        <v>7</v>
      </c>
      <c r="AP102" s="1666"/>
      <c r="AQ102" s="1667"/>
    </row>
    <row r="103" spans="1:45" ht="16.8">
      <c r="A103" s="1524"/>
      <c r="B103" s="1525"/>
      <c r="C103" s="1529"/>
      <c r="D103" s="1554" t="s">
        <v>22</v>
      </c>
      <c r="E103" s="1571"/>
      <c r="F103" s="1535" t="s">
        <v>216</v>
      </c>
      <c r="G103" s="1629"/>
      <c r="H103" s="1545">
        <v>119</v>
      </c>
      <c r="I103" s="1546"/>
      <c r="J103" s="1547"/>
      <c r="K103" s="1555">
        <v>119</v>
      </c>
      <c r="L103" s="1556"/>
      <c r="M103" s="1557"/>
      <c r="N103" s="1555">
        <v>119</v>
      </c>
      <c r="O103" s="1556"/>
      <c r="P103" s="1557"/>
      <c r="Q103" s="1555">
        <v>119</v>
      </c>
      <c r="R103" s="1556"/>
      <c r="S103" s="1557"/>
      <c r="T103" s="1555">
        <v>119</v>
      </c>
      <c r="U103" s="1556"/>
      <c r="V103" s="1557"/>
      <c r="W103" s="1555">
        <v>119</v>
      </c>
      <c r="X103" s="1556"/>
      <c r="Y103" s="1557"/>
      <c r="Z103" s="1555">
        <v>118</v>
      </c>
      <c r="AA103" s="1556"/>
      <c r="AB103" s="1557"/>
      <c r="AC103" s="1555">
        <v>118</v>
      </c>
      <c r="AD103" s="1556"/>
      <c r="AE103" s="1557"/>
      <c r="AF103" s="1555">
        <v>119</v>
      </c>
      <c r="AG103" s="1556"/>
      <c r="AH103" s="1557"/>
      <c r="AI103" s="1555">
        <v>118</v>
      </c>
      <c r="AJ103" s="1556"/>
      <c r="AK103" s="1557"/>
      <c r="AL103" s="1555">
        <v>118</v>
      </c>
      <c r="AM103" s="1556"/>
      <c r="AN103" s="1557"/>
      <c r="AO103" s="1555">
        <v>118</v>
      </c>
      <c r="AP103" s="1556"/>
      <c r="AQ103" s="1557"/>
    </row>
    <row r="104" spans="1:45" ht="16.8">
      <c r="A104" s="1524"/>
      <c r="B104" s="1525"/>
      <c r="C104" s="1529"/>
      <c r="D104" s="1524"/>
      <c r="E104" s="1641"/>
      <c r="F104" s="1637" t="s">
        <v>112</v>
      </c>
      <c r="G104" s="1638"/>
      <c r="H104" s="1662">
        <v>10.3</v>
      </c>
      <c r="I104" s="1663"/>
      <c r="J104" s="1664"/>
      <c r="K104" s="1662">
        <v>10.3</v>
      </c>
      <c r="L104" s="1663"/>
      <c r="M104" s="1664"/>
      <c r="N104" s="1662">
        <v>10.3</v>
      </c>
      <c r="O104" s="1663"/>
      <c r="P104" s="1664"/>
      <c r="Q104" s="1662">
        <v>10.3</v>
      </c>
      <c r="R104" s="1663"/>
      <c r="S104" s="1664"/>
      <c r="T104" s="1662">
        <v>10.3</v>
      </c>
      <c r="U104" s="1663"/>
      <c r="V104" s="1664"/>
      <c r="W104" s="1662">
        <v>10.3</v>
      </c>
      <c r="X104" s="1663"/>
      <c r="Y104" s="1664"/>
      <c r="Z104" s="1662">
        <v>10.3</v>
      </c>
      <c r="AA104" s="1663"/>
      <c r="AB104" s="1664"/>
      <c r="AC104" s="1662">
        <v>10.3</v>
      </c>
      <c r="AD104" s="1663"/>
      <c r="AE104" s="1664"/>
      <c r="AF104" s="1662">
        <v>10.3</v>
      </c>
      <c r="AG104" s="1663"/>
      <c r="AH104" s="1664"/>
      <c r="AI104" s="1662">
        <v>10.3</v>
      </c>
      <c r="AJ104" s="1663"/>
      <c r="AK104" s="1664"/>
      <c r="AL104" s="1662">
        <v>10.3</v>
      </c>
      <c r="AM104" s="1663"/>
      <c r="AN104" s="1664"/>
      <c r="AO104" s="1662">
        <v>10.3</v>
      </c>
      <c r="AP104" s="1663"/>
      <c r="AQ104" s="1664"/>
    </row>
    <row r="105" spans="1:45" ht="17.399999999999999" thickBot="1">
      <c r="A105" s="1524"/>
      <c r="B105" s="1525"/>
      <c r="C105" s="1529"/>
      <c r="D105" s="1526"/>
      <c r="E105" s="1572"/>
      <c r="F105" s="1537" t="s">
        <v>338</v>
      </c>
      <c r="G105" s="1630"/>
      <c r="H105" s="1548">
        <v>6.1</v>
      </c>
      <c r="I105" s="1549"/>
      <c r="J105" s="1550"/>
      <c r="K105" s="1558">
        <v>6.1</v>
      </c>
      <c r="L105" s="1559"/>
      <c r="M105" s="1560"/>
      <c r="N105" s="1558">
        <v>6.1</v>
      </c>
      <c r="O105" s="1559"/>
      <c r="P105" s="1560"/>
      <c r="Q105" s="1558">
        <v>6.1</v>
      </c>
      <c r="R105" s="1559"/>
      <c r="S105" s="1560"/>
      <c r="T105" s="1558">
        <v>6.1</v>
      </c>
      <c r="U105" s="1559"/>
      <c r="V105" s="1560"/>
      <c r="W105" s="1558">
        <v>6.1</v>
      </c>
      <c r="X105" s="1559"/>
      <c r="Y105" s="1560"/>
      <c r="Z105" s="1558">
        <v>6.1</v>
      </c>
      <c r="AA105" s="1559"/>
      <c r="AB105" s="1560"/>
      <c r="AC105" s="1558">
        <v>6.1</v>
      </c>
      <c r="AD105" s="1559"/>
      <c r="AE105" s="1560"/>
      <c r="AF105" s="1558">
        <v>6.1</v>
      </c>
      <c r="AG105" s="1559"/>
      <c r="AH105" s="1560"/>
      <c r="AI105" s="1558">
        <v>6.1</v>
      </c>
      <c r="AJ105" s="1559"/>
      <c r="AK105" s="1560"/>
      <c r="AL105" s="1558">
        <v>6.2</v>
      </c>
      <c r="AM105" s="1559"/>
      <c r="AN105" s="1560"/>
      <c r="AO105" s="1558">
        <v>6.2</v>
      </c>
      <c r="AP105" s="1559"/>
      <c r="AQ105" s="1560"/>
    </row>
    <row r="106" spans="1:45" ht="17.399999999999999" thickBot="1">
      <c r="A106" s="1526"/>
      <c r="B106" s="1527"/>
      <c r="C106" s="1530"/>
      <c r="D106" s="1539" t="s">
        <v>23</v>
      </c>
      <c r="E106" s="1540"/>
      <c r="F106" s="1589"/>
      <c r="G106" s="1650"/>
      <c r="H106" s="1551" t="s">
        <v>185</v>
      </c>
      <c r="I106" s="1552"/>
      <c r="J106" s="1553"/>
      <c r="K106" s="1551" t="s">
        <v>185</v>
      </c>
      <c r="L106" s="1552"/>
      <c r="M106" s="1553"/>
      <c r="N106" s="1551" t="s">
        <v>185</v>
      </c>
      <c r="O106" s="1552"/>
      <c r="P106" s="1553"/>
      <c r="Q106" s="1551" t="s">
        <v>185</v>
      </c>
      <c r="R106" s="1552"/>
      <c r="S106" s="1553"/>
      <c r="T106" s="1551" t="s">
        <v>185</v>
      </c>
      <c r="U106" s="1552"/>
      <c r="V106" s="1553"/>
      <c r="W106" s="1551" t="s">
        <v>185</v>
      </c>
      <c r="X106" s="1552"/>
      <c r="Y106" s="1553"/>
      <c r="Z106" s="1551" t="s">
        <v>185</v>
      </c>
      <c r="AA106" s="1552"/>
      <c r="AB106" s="1553"/>
      <c r="AC106" s="1551" t="s">
        <v>185</v>
      </c>
      <c r="AD106" s="1552"/>
      <c r="AE106" s="1553"/>
      <c r="AF106" s="1551" t="s">
        <v>185</v>
      </c>
      <c r="AG106" s="1552"/>
      <c r="AH106" s="1553"/>
      <c r="AI106" s="1551" t="s">
        <v>185</v>
      </c>
      <c r="AJ106" s="1552"/>
      <c r="AK106" s="1553"/>
      <c r="AL106" s="1551" t="s">
        <v>185</v>
      </c>
      <c r="AM106" s="1552"/>
      <c r="AN106" s="1553"/>
      <c r="AO106" s="1551" t="s">
        <v>185</v>
      </c>
      <c r="AP106" s="1552"/>
      <c r="AQ106" s="1553"/>
    </row>
    <row r="107" spans="1:45" ht="16.8">
      <c r="A107" s="1522" t="s">
        <v>24</v>
      </c>
      <c r="B107" s="1523"/>
      <c r="C107" s="1528">
        <v>40</v>
      </c>
      <c r="D107" s="1531" t="s">
        <v>18</v>
      </c>
      <c r="E107" s="1532"/>
      <c r="F107" s="1535" t="s">
        <v>216</v>
      </c>
      <c r="G107" s="1629"/>
      <c r="H107" s="730">
        <f>SQRT(I107^2+J107^2)*1000/(SQRT(3)*H111)</f>
        <v>80.794979343761597</v>
      </c>
      <c r="I107" s="731">
        <v>15.965400000000001</v>
      </c>
      <c r="J107" s="732">
        <v>4.2173999999999996</v>
      </c>
      <c r="K107" s="730">
        <f>SQRT(L107^2+M107^2)*1000/(SQRT(3)*K111)</f>
        <v>85.338014402123861</v>
      </c>
      <c r="L107" s="731">
        <v>16.863</v>
      </c>
      <c r="M107" s="732">
        <v>4.4550000000000001</v>
      </c>
      <c r="N107" s="730">
        <f>SQRT(O107^2+P107^2)*1000/(SQRT(3)*N111)</f>
        <v>86.742667002205778</v>
      </c>
      <c r="O107" s="731">
        <v>17.166599999999999</v>
      </c>
      <c r="P107" s="732">
        <v>4.4286000000000003</v>
      </c>
      <c r="Q107" s="730">
        <f>SQRT(R107^2+S107^2)*1000/(SQRT(3)*Q111)</f>
        <v>86.105902873285459</v>
      </c>
      <c r="R107" s="731">
        <v>17.067599999999999</v>
      </c>
      <c r="S107" s="732">
        <v>4.29</v>
      </c>
      <c r="T107" s="730">
        <f>SQRT(U107^2+V107^2)*1000/(SQRT(3)*T111)</f>
        <v>85.879631797727811</v>
      </c>
      <c r="U107" s="731">
        <v>17.047799999999999</v>
      </c>
      <c r="V107" s="732">
        <v>4.1778000000000004</v>
      </c>
      <c r="W107" s="730">
        <f>SQRT(X107^2+Y107^2)*1000/(SQRT(3)*W111)</f>
        <v>82.278901085991734</v>
      </c>
      <c r="X107" s="731">
        <v>16.348199999999999</v>
      </c>
      <c r="Y107" s="732">
        <v>3.9401999999999999</v>
      </c>
      <c r="Z107" s="730">
        <f>SQRT(AA107^2+AB107^2)*1000/(SQRT(3)*Z111)</f>
        <v>77.808778266301388</v>
      </c>
      <c r="AA107" s="731">
        <v>15.4704</v>
      </c>
      <c r="AB107" s="732">
        <v>3.6827999999999999</v>
      </c>
      <c r="AC107" s="730">
        <f>SQRT(AD107^2+AE107^2)*1000/(SQRT(3)*AC111)</f>
        <v>72.707920362394518</v>
      </c>
      <c r="AD107" s="731">
        <v>14.4474</v>
      </c>
      <c r="AE107" s="732">
        <v>3.4782000000000002</v>
      </c>
      <c r="AF107" s="730">
        <f>SQRT(AG107^2+AH107^2)*1000/(SQRT(3)*AF111)</f>
        <v>65.484373359344417</v>
      </c>
      <c r="AG107" s="731">
        <v>12.9954</v>
      </c>
      <c r="AH107" s="732">
        <v>3.2010000000000001</v>
      </c>
      <c r="AI107" s="730">
        <f>SQRT(AJ107^2+AK107^2)*1000/(SQRT(3)*AI111)</f>
        <v>58.941061178980632</v>
      </c>
      <c r="AJ107" s="731">
        <v>11.648999999999999</v>
      </c>
      <c r="AK107" s="732">
        <v>3.069</v>
      </c>
      <c r="AL107" s="730">
        <f>SQRT(AM107^2+AN107^2)*1000/(SQRT(3)*AL111)</f>
        <v>53.384077333285703</v>
      </c>
      <c r="AM107" s="731">
        <v>10.5006</v>
      </c>
      <c r="AN107" s="732">
        <v>2.9634</v>
      </c>
      <c r="AO107" s="730">
        <f>SQRT(AP107^2+AQ107^2)*1000/(SQRT(3)*AO111)</f>
        <v>50.599924434451403</v>
      </c>
      <c r="AP107" s="731">
        <v>9.9198000000000004</v>
      </c>
      <c r="AQ107" s="732">
        <v>2.9238</v>
      </c>
      <c r="AR107" s="720"/>
      <c r="AS107" s="720"/>
    </row>
    <row r="108" spans="1:45" ht="16.8">
      <c r="A108" s="1634"/>
      <c r="B108" s="1525"/>
      <c r="C108" s="1529"/>
      <c r="D108" s="1635"/>
      <c r="E108" s="1636"/>
      <c r="F108" s="1637" t="s">
        <v>112</v>
      </c>
      <c r="G108" s="1638"/>
      <c r="H108" s="948">
        <f>SQRT(I108^2+J108^2)*1000/(SQRT(3)*H112)</f>
        <v>390.70746171028622</v>
      </c>
      <c r="I108" s="947">
        <v>6.9450000000000003</v>
      </c>
      <c r="J108" s="946">
        <v>1.1399999999999999</v>
      </c>
      <c r="K108" s="948">
        <f>SQRT(L108^2+M108^2)*1000/(SQRT(3)*K112)</f>
        <v>418.11369787309343</v>
      </c>
      <c r="L108" s="947">
        <v>7.431</v>
      </c>
      <c r="M108" s="946">
        <v>1.2270000000000001</v>
      </c>
      <c r="N108" s="948">
        <f>SQRT(O108^2+P108^2)*1000/(SQRT(3)*N112)</f>
        <v>425.34538263231127</v>
      </c>
      <c r="O108" s="947">
        <v>7.5629999999999997</v>
      </c>
      <c r="P108" s="946">
        <v>1.2270000000000001</v>
      </c>
      <c r="Q108" s="948">
        <f>SQRT(R108^2+S108^2)*1000/(SQRT(3)*Q112)</f>
        <v>430.27794357579</v>
      </c>
      <c r="R108" s="947">
        <v>7.6529999999999996</v>
      </c>
      <c r="S108" s="946">
        <v>1.2270000000000001</v>
      </c>
      <c r="T108" s="948">
        <f>SQRT(U108^2+V108^2)*1000/(SQRT(3)*T112)</f>
        <v>436.86681779929552</v>
      </c>
      <c r="U108" s="947">
        <v>7.7759999999999998</v>
      </c>
      <c r="V108" s="946">
        <v>1.2090000000000001</v>
      </c>
      <c r="W108" s="948">
        <f>SQRT(X108^2+Y108^2)*1000/(SQRT(3)*W112)</f>
        <v>424.37453976410984</v>
      </c>
      <c r="X108" s="947">
        <v>7.5659999999999998</v>
      </c>
      <c r="Y108" s="946">
        <v>1.0920000000000001</v>
      </c>
      <c r="Z108" s="948">
        <f>SQRT(AA108^2+AB108^2)*1000/(SQRT(3)*Z112)</f>
        <v>402.18759698140929</v>
      </c>
      <c r="AA108" s="947">
        <v>7.173</v>
      </c>
      <c r="AB108" s="946">
        <v>1.0169999999999999</v>
      </c>
      <c r="AC108" s="948">
        <f>SQRT(AD108^2+AE108^2)*1000/(SQRT(3)*AC112)</f>
        <v>377.29287932578433</v>
      </c>
      <c r="AD108" s="947">
        <v>6.726</v>
      </c>
      <c r="AE108" s="946">
        <v>0.97499999999999998</v>
      </c>
      <c r="AF108" s="948">
        <f>SQRT(AG108^2+AH108^2)*1000/(SQRT(3)*AF112)</f>
        <v>332.65115228365926</v>
      </c>
      <c r="AG108" s="947">
        <v>5.9820000000000002</v>
      </c>
      <c r="AH108" s="946">
        <v>0.90300000000000002</v>
      </c>
      <c r="AI108" s="948">
        <f>SQRT(AJ108^2+AK108^2)*1000/(SQRT(3)*AI112)</f>
        <v>290.98645268510091</v>
      </c>
      <c r="AJ108" s="947">
        <v>5.2169999999999996</v>
      </c>
      <c r="AK108" s="946">
        <v>0.88800000000000001</v>
      </c>
      <c r="AL108" s="948">
        <f>SQRT(AM108^2+AN108^2)*1000/(SQRT(3)*AL112)</f>
        <v>257.58797453656558</v>
      </c>
      <c r="AM108" s="947">
        <v>4.6020000000000003</v>
      </c>
      <c r="AN108" s="946">
        <v>0.876</v>
      </c>
      <c r="AO108" s="948">
        <f>SQRT(AP108^2+AQ108^2)*1000/(SQRT(3)*AO112)</f>
        <v>239.65508094578189</v>
      </c>
      <c r="AP108" s="947">
        <v>4.2720000000000002</v>
      </c>
      <c r="AQ108" s="946">
        <v>0.86399999999999999</v>
      </c>
      <c r="AR108" s="720"/>
      <c r="AS108" s="720"/>
    </row>
    <row r="109" spans="1:45" ht="17.399999999999999" thickBot="1">
      <c r="A109" s="1524"/>
      <c r="B109" s="1525"/>
      <c r="C109" s="1529"/>
      <c r="D109" s="1533"/>
      <c r="E109" s="1534"/>
      <c r="F109" s="1537" t="s">
        <v>338</v>
      </c>
      <c r="G109" s="1630"/>
      <c r="H109" s="734">
        <f>SQRT(I109^2+J109^2)*1000/(SQRT(3)*H113)</f>
        <v>864.17372552491838</v>
      </c>
      <c r="I109" s="735">
        <v>8.9700000000000006</v>
      </c>
      <c r="J109" s="736">
        <v>2.379</v>
      </c>
      <c r="K109" s="734">
        <f>SQRT(L109^2+M109^2)*1000/(SQRT(3)*K113)</f>
        <v>902.61059117008153</v>
      </c>
      <c r="L109" s="735">
        <v>9.3810000000000002</v>
      </c>
      <c r="M109" s="736">
        <v>2.4390000000000001</v>
      </c>
      <c r="N109" s="734">
        <f>SQRT(O109^2+P109^2)*1000/(SQRT(3)*N113)</f>
        <v>916.59624331382906</v>
      </c>
      <c r="O109" s="735">
        <v>9.5489999999999995</v>
      </c>
      <c r="P109" s="736">
        <v>2.3879999999999999</v>
      </c>
      <c r="Q109" s="734">
        <f>SQRT(R109^2+S109^2)*1000/(SQRT(3)*Q113)</f>
        <v>896.70381482943196</v>
      </c>
      <c r="R109" s="735">
        <v>9.36</v>
      </c>
      <c r="S109" s="736">
        <v>2.262</v>
      </c>
      <c r="T109" s="734">
        <f>SQRT(U109^2+V109^2)*1000/(SQRT(3)*T113)</f>
        <v>882.3871463040125</v>
      </c>
      <c r="U109" s="735">
        <v>9.2219999999999995</v>
      </c>
      <c r="V109" s="736">
        <v>2.1779999999999999</v>
      </c>
      <c r="W109" s="734">
        <f>SQRT(X109^2+Y109^2)*1000/(SQRT(3)*W113)</f>
        <v>837.0651215347026</v>
      </c>
      <c r="X109" s="735">
        <v>8.7330000000000005</v>
      </c>
      <c r="Y109" s="736">
        <v>2.13</v>
      </c>
      <c r="Z109" s="734">
        <f>SQRT(AA109^2+AB109^2)*1000/(SQRT(3)*Z113)</f>
        <v>791.59520644309328</v>
      </c>
      <c r="AA109" s="735">
        <v>8.2560000000000002</v>
      </c>
      <c r="AB109" s="736">
        <v>2.0249999999999999</v>
      </c>
      <c r="AC109" s="734">
        <f>SQRT(AD109^2+AE109^2)*1000/(SQRT(3)*AC113)</f>
        <v>736.98117961390233</v>
      </c>
      <c r="AD109" s="735">
        <v>7.6710000000000003</v>
      </c>
      <c r="AE109" s="736">
        <v>1.9470000000000001</v>
      </c>
      <c r="AF109" s="734">
        <f>SQRT(AG109^2+AH109^2)*1000/(SQRT(3)*AF113)</f>
        <v>671.92942480968793</v>
      </c>
      <c r="AG109" s="735">
        <v>6.9749999999999996</v>
      </c>
      <c r="AH109" s="736">
        <v>1.8480000000000001</v>
      </c>
      <c r="AI109" s="734">
        <f>SQRT(AJ109^2+AK109^2)*1000/(SQRT(3)*AI113)</f>
        <v>619.53991690353303</v>
      </c>
      <c r="AJ109" s="735">
        <v>6.399</v>
      </c>
      <c r="AK109" s="736">
        <v>1.821</v>
      </c>
      <c r="AL109" s="734">
        <f>SQRT(AM109^2+AN109^2)*1000/(SQRT(3)*AL113)</f>
        <v>570.68131142447362</v>
      </c>
      <c r="AM109" s="735">
        <v>5.859</v>
      </c>
      <c r="AN109" s="736">
        <v>1.7969999999999999</v>
      </c>
      <c r="AO109" s="734">
        <f>SQRT(AP109^2+AQ109^2)*1000/(SQRT(3)*AO113)</f>
        <v>548.5555481316876</v>
      </c>
      <c r="AP109" s="735">
        <v>5.61</v>
      </c>
      <c r="AQ109" s="736">
        <v>1.7969999999999999</v>
      </c>
      <c r="AR109" s="720"/>
      <c r="AS109" s="720"/>
    </row>
    <row r="110" spans="1:45" ht="17.399999999999999" thickBot="1">
      <c r="A110" s="1524"/>
      <c r="B110" s="1525"/>
      <c r="C110" s="1529"/>
      <c r="D110" s="1539" t="s">
        <v>21</v>
      </c>
      <c r="E110" s="1540"/>
      <c r="F110" s="1540"/>
      <c r="G110" s="1541"/>
      <c r="H110" s="1665">
        <v>8</v>
      </c>
      <c r="I110" s="1666"/>
      <c r="J110" s="1667"/>
      <c r="K110" s="1665">
        <v>8</v>
      </c>
      <c r="L110" s="1666"/>
      <c r="M110" s="1667"/>
      <c r="N110" s="1665">
        <v>8</v>
      </c>
      <c r="O110" s="1666"/>
      <c r="P110" s="1667"/>
      <c r="Q110" s="1665">
        <v>8</v>
      </c>
      <c r="R110" s="1666"/>
      <c r="S110" s="1667"/>
      <c r="T110" s="1665">
        <v>8</v>
      </c>
      <c r="U110" s="1666"/>
      <c r="V110" s="1667"/>
      <c r="W110" s="1665">
        <v>8</v>
      </c>
      <c r="X110" s="1666"/>
      <c r="Y110" s="1667"/>
      <c r="Z110" s="1665">
        <v>8</v>
      </c>
      <c r="AA110" s="1666"/>
      <c r="AB110" s="1667"/>
      <c r="AC110" s="1665">
        <v>8</v>
      </c>
      <c r="AD110" s="1666"/>
      <c r="AE110" s="1667"/>
      <c r="AF110" s="1665">
        <v>8</v>
      </c>
      <c r="AG110" s="1666"/>
      <c r="AH110" s="1667"/>
      <c r="AI110" s="1665">
        <v>8</v>
      </c>
      <c r="AJ110" s="1666"/>
      <c r="AK110" s="1667"/>
      <c r="AL110" s="1665">
        <v>8</v>
      </c>
      <c r="AM110" s="1666"/>
      <c r="AN110" s="1667"/>
      <c r="AO110" s="1665">
        <v>8</v>
      </c>
      <c r="AP110" s="1666"/>
      <c r="AQ110" s="1667"/>
    </row>
    <row r="111" spans="1:45" ht="16.8">
      <c r="A111" s="1524"/>
      <c r="B111" s="1525"/>
      <c r="C111" s="1529"/>
      <c r="D111" s="1554" t="s">
        <v>22</v>
      </c>
      <c r="E111" s="1571"/>
      <c r="F111" s="1535" t="s">
        <v>216</v>
      </c>
      <c r="G111" s="1629"/>
      <c r="H111" s="1545">
        <v>118</v>
      </c>
      <c r="I111" s="1546"/>
      <c r="J111" s="1547"/>
      <c r="K111" s="1555">
        <v>118</v>
      </c>
      <c r="L111" s="1556"/>
      <c r="M111" s="1557"/>
      <c r="N111" s="1555">
        <v>118</v>
      </c>
      <c r="O111" s="1556"/>
      <c r="P111" s="1557"/>
      <c r="Q111" s="1555">
        <v>118</v>
      </c>
      <c r="R111" s="1556"/>
      <c r="S111" s="1557"/>
      <c r="T111" s="1555">
        <v>118</v>
      </c>
      <c r="U111" s="1556"/>
      <c r="V111" s="1557"/>
      <c r="W111" s="1555">
        <v>118</v>
      </c>
      <c r="X111" s="1556"/>
      <c r="Y111" s="1557"/>
      <c r="Z111" s="1555">
        <v>118</v>
      </c>
      <c r="AA111" s="1556"/>
      <c r="AB111" s="1557"/>
      <c r="AC111" s="1555">
        <v>118</v>
      </c>
      <c r="AD111" s="1556"/>
      <c r="AE111" s="1557"/>
      <c r="AF111" s="1555">
        <v>118</v>
      </c>
      <c r="AG111" s="1556"/>
      <c r="AH111" s="1557"/>
      <c r="AI111" s="1555">
        <v>118</v>
      </c>
      <c r="AJ111" s="1556"/>
      <c r="AK111" s="1557"/>
      <c r="AL111" s="1555">
        <v>118</v>
      </c>
      <c r="AM111" s="1556"/>
      <c r="AN111" s="1557"/>
      <c r="AO111" s="1555">
        <v>118</v>
      </c>
      <c r="AP111" s="1556"/>
      <c r="AQ111" s="1557"/>
    </row>
    <row r="112" spans="1:45" ht="16.8">
      <c r="A112" s="1524"/>
      <c r="B112" s="1525"/>
      <c r="C112" s="1529"/>
      <c r="D112" s="1524"/>
      <c r="E112" s="1641"/>
      <c r="F112" s="1637" t="s">
        <v>112</v>
      </c>
      <c r="G112" s="1638"/>
      <c r="H112" s="1662">
        <v>10.4</v>
      </c>
      <c r="I112" s="1663"/>
      <c r="J112" s="1664"/>
      <c r="K112" s="1662">
        <v>10.4</v>
      </c>
      <c r="L112" s="1663"/>
      <c r="M112" s="1664"/>
      <c r="N112" s="1662">
        <v>10.4</v>
      </c>
      <c r="O112" s="1663"/>
      <c r="P112" s="1664"/>
      <c r="Q112" s="1662">
        <v>10.4</v>
      </c>
      <c r="R112" s="1663"/>
      <c r="S112" s="1664"/>
      <c r="T112" s="1662">
        <v>10.4</v>
      </c>
      <c r="U112" s="1663"/>
      <c r="V112" s="1664"/>
      <c r="W112" s="1662">
        <v>10.4</v>
      </c>
      <c r="X112" s="1663"/>
      <c r="Y112" s="1664"/>
      <c r="Z112" s="1662">
        <v>10.4</v>
      </c>
      <c r="AA112" s="1663"/>
      <c r="AB112" s="1664"/>
      <c r="AC112" s="1662">
        <v>10.4</v>
      </c>
      <c r="AD112" s="1663"/>
      <c r="AE112" s="1664"/>
      <c r="AF112" s="1662">
        <v>10.5</v>
      </c>
      <c r="AG112" s="1663"/>
      <c r="AH112" s="1664"/>
      <c r="AI112" s="1662">
        <v>10.5</v>
      </c>
      <c r="AJ112" s="1663"/>
      <c r="AK112" s="1664"/>
      <c r="AL112" s="1662">
        <v>10.5</v>
      </c>
      <c r="AM112" s="1663"/>
      <c r="AN112" s="1664"/>
      <c r="AO112" s="1662">
        <v>10.5</v>
      </c>
      <c r="AP112" s="1663"/>
      <c r="AQ112" s="1664"/>
    </row>
    <row r="113" spans="1:43" ht="17.399999999999999" thickBot="1">
      <c r="A113" s="1524"/>
      <c r="B113" s="1525"/>
      <c r="C113" s="1529"/>
      <c r="D113" s="1526"/>
      <c r="E113" s="1572"/>
      <c r="F113" s="1537" t="s">
        <v>338</v>
      </c>
      <c r="G113" s="1630"/>
      <c r="H113" s="1548">
        <v>6.2</v>
      </c>
      <c r="I113" s="1549"/>
      <c r="J113" s="1550"/>
      <c r="K113" s="1558">
        <v>6.2</v>
      </c>
      <c r="L113" s="1559"/>
      <c r="M113" s="1560"/>
      <c r="N113" s="1558">
        <v>6.2</v>
      </c>
      <c r="O113" s="1559"/>
      <c r="P113" s="1560"/>
      <c r="Q113" s="1558">
        <v>6.2</v>
      </c>
      <c r="R113" s="1559"/>
      <c r="S113" s="1560"/>
      <c r="T113" s="1558">
        <v>6.2</v>
      </c>
      <c r="U113" s="1559"/>
      <c r="V113" s="1560"/>
      <c r="W113" s="1558">
        <v>6.2</v>
      </c>
      <c r="X113" s="1559"/>
      <c r="Y113" s="1560"/>
      <c r="Z113" s="1558">
        <v>6.2</v>
      </c>
      <c r="AA113" s="1559"/>
      <c r="AB113" s="1560"/>
      <c r="AC113" s="1558">
        <v>6.2</v>
      </c>
      <c r="AD113" s="1559"/>
      <c r="AE113" s="1560"/>
      <c r="AF113" s="1558">
        <v>6.2</v>
      </c>
      <c r="AG113" s="1559"/>
      <c r="AH113" s="1560"/>
      <c r="AI113" s="1558">
        <v>6.2</v>
      </c>
      <c r="AJ113" s="1559"/>
      <c r="AK113" s="1560"/>
      <c r="AL113" s="1558">
        <v>6.2</v>
      </c>
      <c r="AM113" s="1559"/>
      <c r="AN113" s="1560"/>
      <c r="AO113" s="1558">
        <v>6.2</v>
      </c>
      <c r="AP113" s="1559"/>
      <c r="AQ113" s="1560"/>
    </row>
    <row r="114" spans="1:43" ht="17.399999999999999" thickBot="1">
      <c r="A114" s="1526"/>
      <c r="B114" s="1527"/>
      <c r="C114" s="1530"/>
      <c r="D114" s="1539" t="s">
        <v>23</v>
      </c>
      <c r="E114" s="1540"/>
      <c r="F114" s="1540"/>
      <c r="G114" s="1541"/>
      <c r="H114" s="1542" t="s">
        <v>185</v>
      </c>
      <c r="I114" s="1543"/>
      <c r="J114" s="1544"/>
      <c r="K114" s="1542" t="s">
        <v>185</v>
      </c>
      <c r="L114" s="1543"/>
      <c r="M114" s="1544"/>
      <c r="N114" s="1542" t="s">
        <v>185</v>
      </c>
      <c r="O114" s="1543"/>
      <c r="P114" s="1544"/>
      <c r="Q114" s="1542" t="s">
        <v>185</v>
      </c>
      <c r="R114" s="1543"/>
      <c r="S114" s="1544"/>
      <c r="T114" s="1542" t="s">
        <v>185</v>
      </c>
      <c r="U114" s="1543"/>
      <c r="V114" s="1544"/>
      <c r="W114" s="1542" t="s">
        <v>185</v>
      </c>
      <c r="X114" s="1543"/>
      <c r="Y114" s="1544"/>
      <c r="Z114" s="1542" t="s">
        <v>185</v>
      </c>
      <c r="AA114" s="1543"/>
      <c r="AB114" s="1544"/>
      <c r="AC114" s="1542" t="s">
        <v>185</v>
      </c>
      <c r="AD114" s="1543"/>
      <c r="AE114" s="1544"/>
      <c r="AF114" s="1542" t="s">
        <v>185</v>
      </c>
      <c r="AG114" s="1543"/>
      <c r="AH114" s="1544"/>
      <c r="AI114" s="1542" t="s">
        <v>185</v>
      </c>
      <c r="AJ114" s="1543"/>
      <c r="AK114" s="1544"/>
      <c r="AL114" s="1542" t="s">
        <v>185</v>
      </c>
      <c r="AM114" s="1543"/>
      <c r="AN114" s="1544"/>
      <c r="AO114" s="1542" t="s">
        <v>185</v>
      </c>
      <c r="AP114" s="1543"/>
      <c r="AQ114" s="1544"/>
    </row>
    <row r="115" spans="1:43" ht="16.8">
      <c r="A115" s="1554" t="s">
        <v>187</v>
      </c>
      <c r="B115" s="1571"/>
      <c r="C115" s="1523"/>
      <c r="D115" s="1573"/>
      <c r="E115" s="1574"/>
      <c r="F115" s="1535" t="s">
        <v>216</v>
      </c>
      <c r="G115" s="1629"/>
      <c r="H115" s="730">
        <f t="shared" ref="H115:AQ115" si="9">H107+H99</f>
        <v>132.89884127837075</v>
      </c>
      <c r="I115" s="740">
        <f t="shared" si="9"/>
        <v>26.386800000000001</v>
      </c>
      <c r="J115" s="741">
        <f t="shared" si="9"/>
        <v>6.8111999999999995</v>
      </c>
      <c r="K115" s="730">
        <f t="shared" si="9"/>
        <v>139.99710673404812</v>
      </c>
      <c r="L115" s="740">
        <f t="shared" si="9"/>
        <v>27.799199999999999</v>
      </c>
      <c r="M115" s="741">
        <f t="shared" si="9"/>
        <v>7.1609999999999996</v>
      </c>
      <c r="N115" s="730">
        <f t="shared" si="9"/>
        <v>142.94233774247056</v>
      </c>
      <c r="O115" s="740">
        <f t="shared" si="9"/>
        <v>28.4328</v>
      </c>
      <c r="P115" s="741">
        <f t="shared" si="9"/>
        <v>7.1214000000000004</v>
      </c>
      <c r="Q115" s="730">
        <f t="shared" si="9"/>
        <v>141.28402247175998</v>
      </c>
      <c r="R115" s="740">
        <f t="shared" si="9"/>
        <v>28.142399999999999</v>
      </c>
      <c r="S115" s="741">
        <f t="shared" si="9"/>
        <v>6.8772000000000002</v>
      </c>
      <c r="T115" s="730">
        <f t="shared" si="9"/>
        <v>140.30458837644022</v>
      </c>
      <c r="U115" s="740">
        <f t="shared" si="9"/>
        <v>27.990600000000001</v>
      </c>
      <c r="V115" s="741">
        <f t="shared" si="9"/>
        <v>6.6462000000000003</v>
      </c>
      <c r="W115" s="730">
        <f t="shared" si="9"/>
        <v>134.7326417799465</v>
      </c>
      <c r="X115" s="740">
        <f t="shared" si="9"/>
        <v>26.921399999999998</v>
      </c>
      <c r="Y115" s="741">
        <f t="shared" si="9"/>
        <v>6.1974</v>
      </c>
      <c r="Z115" s="730">
        <f t="shared" si="9"/>
        <v>127.08951451526457</v>
      </c>
      <c r="AA115" s="740">
        <f t="shared" si="9"/>
        <v>25.324199999999998</v>
      </c>
      <c r="AB115" s="741">
        <f t="shared" si="9"/>
        <v>5.7683999999999997</v>
      </c>
      <c r="AC115" s="730">
        <f t="shared" si="9"/>
        <v>118.898631251914</v>
      </c>
      <c r="AD115" s="740">
        <f t="shared" si="9"/>
        <v>23.680799999999998</v>
      </c>
      <c r="AE115" s="741">
        <f t="shared" si="9"/>
        <v>5.4450000000000003</v>
      </c>
      <c r="AF115" s="730">
        <f t="shared" si="9"/>
        <v>107.22560328983934</v>
      </c>
      <c r="AG115" s="740">
        <f t="shared" si="9"/>
        <v>21.4038</v>
      </c>
      <c r="AH115" s="741">
        <f t="shared" si="9"/>
        <v>5.0226000000000006</v>
      </c>
      <c r="AI115" s="730">
        <f t="shared" si="9"/>
        <v>97.547141080251265</v>
      </c>
      <c r="AJ115" s="740">
        <f t="shared" si="9"/>
        <v>19.3446</v>
      </c>
      <c r="AK115" s="741">
        <f t="shared" si="9"/>
        <v>4.8113999999999999</v>
      </c>
      <c r="AL115" s="730">
        <f t="shared" si="9"/>
        <v>89.022913961919627</v>
      </c>
      <c r="AM115" s="740">
        <f t="shared" si="9"/>
        <v>17.588999999999999</v>
      </c>
      <c r="AN115" s="741">
        <f t="shared" si="9"/>
        <v>4.6398000000000001</v>
      </c>
      <c r="AO115" s="730">
        <f t="shared" si="9"/>
        <v>84.623381540375647</v>
      </c>
      <c r="AP115" s="740">
        <f t="shared" si="9"/>
        <v>16.6782</v>
      </c>
      <c r="AQ115" s="741">
        <f t="shared" si="9"/>
        <v>4.5606</v>
      </c>
    </row>
    <row r="116" spans="1:43" ht="16.8">
      <c r="A116" s="1524"/>
      <c r="B116" s="1641"/>
      <c r="C116" s="1525"/>
      <c r="D116" s="1652"/>
      <c r="E116" s="1653"/>
      <c r="F116" s="1637" t="s">
        <v>112</v>
      </c>
      <c r="G116" s="1638"/>
      <c r="H116" s="948">
        <f t="shared" ref="H116:AQ116" si="10">H108+H100</f>
        <v>629.4790611698013</v>
      </c>
      <c r="I116" s="975">
        <f t="shared" si="10"/>
        <v>11.166</v>
      </c>
      <c r="J116" s="974">
        <f t="shared" si="10"/>
        <v>1.7129999999999999</v>
      </c>
      <c r="K116" s="948">
        <f t="shared" si="10"/>
        <v>673.79015282788316</v>
      </c>
      <c r="L116" s="975">
        <f t="shared" si="10"/>
        <v>11.949</v>
      </c>
      <c r="M116" s="974">
        <f t="shared" si="10"/>
        <v>1.8540000000000001</v>
      </c>
      <c r="N116" s="948">
        <f t="shared" si="10"/>
        <v>692.23062233590895</v>
      </c>
      <c r="O116" s="975">
        <f t="shared" si="10"/>
        <v>12.282</v>
      </c>
      <c r="P116" s="974">
        <f t="shared" si="10"/>
        <v>1.86</v>
      </c>
      <c r="Q116" s="948">
        <f t="shared" si="10"/>
        <v>698.86527654975112</v>
      </c>
      <c r="R116" s="975">
        <f t="shared" si="10"/>
        <v>12.404999999999999</v>
      </c>
      <c r="S116" s="974">
        <f t="shared" si="10"/>
        <v>1.8420000000000001</v>
      </c>
      <c r="T116" s="948">
        <f t="shared" si="10"/>
        <v>710.95944762326474</v>
      </c>
      <c r="U116" s="975">
        <f t="shared" si="10"/>
        <v>12.629999999999999</v>
      </c>
      <c r="V116" s="974">
        <f t="shared" si="10"/>
        <v>1.8</v>
      </c>
      <c r="W116" s="948">
        <f t="shared" si="10"/>
        <v>695.29535205121419</v>
      </c>
      <c r="X116" s="975">
        <f t="shared" si="10"/>
        <v>12.369</v>
      </c>
      <c r="Y116" s="974">
        <f t="shared" si="10"/>
        <v>1.6320000000000001</v>
      </c>
      <c r="Z116" s="948">
        <f t="shared" si="10"/>
        <v>650.97417050728347</v>
      </c>
      <c r="AA116" s="975">
        <f t="shared" si="10"/>
        <v>11.586</v>
      </c>
      <c r="AB116" s="974">
        <f t="shared" si="10"/>
        <v>1.4909999999999999</v>
      </c>
      <c r="AC116" s="948">
        <f t="shared" si="10"/>
        <v>605.87861260492286</v>
      </c>
      <c r="AD116" s="975">
        <f t="shared" si="10"/>
        <v>10.782</v>
      </c>
      <c r="AE116" s="974">
        <f t="shared" si="10"/>
        <v>1.3979999999999999</v>
      </c>
      <c r="AF116" s="948">
        <f t="shared" si="10"/>
        <v>535.95852136538576</v>
      </c>
      <c r="AG116" s="975">
        <f t="shared" si="10"/>
        <v>9.588000000000001</v>
      </c>
      <c r="AH116" s="974">
        <f t="shared" si="10"/>
        <v>1.2930000000000001</v>
      </c>
      <c r="AI116" s="948">
        <f t="shared" si="10"/>
        <v>472.64267194669992</v>
      </c>
      <c r="AJ116" s="975">
        <f t="shared" si="10"/>
        <v>8.4359999999999999</v>
      </c>
      <c r="AK116" s="974">
        <f t="shared" si="10"/>
        <v>1.2629999999999999</v>
      </c>
      <c r="AL116" s="948">
        <f t="shared" si="10"/>
        <v>417.42075311504038</v>
      </c>
      <c r="AM116" s="975">
        <f t="shared" si="10"/>
        <v>7.4310000000000009</v>
      </c>
      <c r="AN116" s="974">
        <f t="shared" si="10"/>
        <v>1.2330000000000001</v>
      </c>
      <c r="AO116" s="948">
        <f t="shared" si="10"/>
        <v>386.91586501233098</v>
      </c>
      <c r="AP116" s="975">
        <f t="shared" si="10"/>
        <v>6.8760000000000003</v>
      </c>
      <c r="AQ116" s="974">
        <f t="shared" si="10"/>
        <v>1.212</v>
      </c>
    </row>
    <row r="117" spans="1:43" ht="17.399999999999999" thickBot="1">
      <c r="A117" s="1526"/>
      <c r="B117" s="1572"/>
      <c r="C117" s="1527"/>
      <c r="D117" s="1575"/>
      <c r="E117" s="1576"/>
      <c r="F117" s="1537" t="s">
        <v>338</v>
      </c>
      <c r="G117" s="1630"/>
      <c r="H117" s="734">
        <f t="shared" ref="H117:AQ117" si="11">H109+H101</f>
        <v>1469.3524644942502</v>
      </c>
      <c r="I117" s="742">
        <f t="shared" si="11"/>
        <v>15.141000000000002</v>
      </c>
      <c r="J117" s="743">
        <f t="shared" si="11"/>
        <v>4.0529999999999999</v>
      </c>
      <c r="K117" s="734">
        <f t="shared" si="11"/>
        <v>1528.5433163124826</v>
      </c>
      <c r="L117" s="742">
        <f t="shared" si="11"/>
        <v>15.771000000000001</v>
      </c>
      <c r="M117" s="743">
        <f t="shared" si="11"/>
        <v>4.1429999999999998</v>
      </c>
      <c r="N117" s="734">
        <f t="shared" si="11"/>
        <v>1554.0259112491203</v>
      </c>
      <c r="O117" s="742">
        <f t="shared" si="11"/>
        <v>16.076999999999998</v>
      </c>
      <c r="P117" s="743">
        <f t="shared" si="11"/>
        <v>4.0439999999999996</v>
      </c>
      <c r="Q117" s="734">
        <f t="shared" si="11"/>
        <v>1511.1998262279801</v>
      </c>
      <c r="R117" s="742">
        <f t="shared" si="11"/>
        <v>15.654</v>
      </c>
      <c r="S117" s="743">
        <f t="shared" si="11"/>
        <v>3.855</v>
      </c>
      <c r="T117" s="734">
        <f t="shared" si="11"/>
        <v>1473.3977411721917</v>
      </c>
      <c r="U117" s="742">
        <f t="shared" si="11"/>
        <v>15.282</v>
      </c>
      <c r="V117" s="743">
        <f t="shared" si="11"/>
        <v>3.6840000000000002</v>
      </c>
      <c r="W117" s="734">
        <f t="shared" si="11"/>
        <v>1396.2165402548069</v>
      </c>
      <c r="X117" s="742">
        <f t="shared" si="11"/>
        <v>14.478000000000002</v>
      </c>
      <c r="Y117" s="743">
        <f t="shared" si="11"/>
        <v>3.5069999999999997</v>
      </c>
      <c r="Z117" s="734">
        <f t="shared" si="11"/>
        <v>1318.918567805797</v>
      </c>
      <c r="AA117" s="742">
        <f t="shared" si="11"/>
        <v>13.670999999999999</v>
      </c>
      <c r="AB117" s="743">
        <f t="shared" si="11"/>
        <v>3.3359999999999999</v>
      </c>
      <c r="AC117" s="734">
        <f t="shared" si="11"/>
        <v>1239.9118543980189</v>
      </c>
      <c r="AD117" s="742">
        <f t="shared" si="11"/>
        <v>12.827999999999999</v>
      </c>
      <c r="AE117" s="743">
        <f t="shared" si="11"/>
        <v>3.2279999999999998</v>
      </c>
      <c r="AF117" s="734">
        <f t="shared" si="11"/>
        <v>1138.5697121331168</v>
      </c>
      <c r="AG117" s="742">
        <f t="shared" si="11"/>
        <v>11.754</v>
      </c>
      <c r="AH117" s="743">
        <f t="shared" si="11"/>
        <v>3.06</v>
      </c>
      <c r="AI117" s="734">
        <f t="shared" si="11"/>
        <v>1055.6383687640396</v>
      </c>
      <c r="AJ117" s="742">
        <f t="shared" si="11"/>
        <v>10.853999999999999</v>
      </c>
      <c r="AK117" s="743">
        <f t="shared" si="11"/>
        <v>2.9969999999999999</v>
      </c>
      <c r="AL117" s="734">
        <f t="shared" si="11"/>
        <v>979.61574055181222</v>
      </c>
      <c r="AM117" s="742">
        <f t="shared" si="11"/>
        <v>10.094999999999999</v>
      </c>
      <c r="AN117" s="743">
        <f t="shared" si="11"/>
        <v>2.9550000000000001</v>
      </c>
      <c r="AO117" s="734">
        <f t="shared" si="11"/>
        <v>947.61750102579481</v>
      </c>
      <c r="AP117" s="742">
        <f t="shared" si="11"/>
        <v>9.7409999999999997</v>
      </c>
      <c r="AQ117" s="743">
        <f t="shared" si="11"/>
        <v>2.9369999999999998</v>
      </c>
    </row>
    <row r="118" spans="1:43" ht="16.8">
      <c r="A118" s="744"/>
      <c r="B118" s="745"/>
      <c r="C118" s="746"/>
      <c r="D118" s="973"/>
      <c r="E118" s="1654"/>
      <c r="F118" s="1654"/>
      <c r="G118" s="940"/>
      <c r="H118" s="972"/>
      <c r="I118" s="857"/>
      <c r="J118" s="857"/>
      <c r="K118" s="972"/>
      <c r="L118" s="857"/>
      <c r="M118" s="857"/>
      <c r="N118" s="972"/>
      <c r="O118" s="857"/>
      <c r="P118" s="857"/>
      <c r="Q118" s="972"/>
      <c r="R118" s="857"/>
      <c r="S118" s="857"/>
      <c r="T118" s="972"/>
      <c r="U118" s="857"/>
      <c r="V118" s="857"/>
      <c r="W118" s="972"/>
      <c r="X118" s="857"/>
      <c r="Y118" s="857"/>
      <c r="Z118" s="972"/>
      <c r="AA118" s="857"/>
      <c r="AB118" s="857"/>
      <c r="AC118" s="972"/>
      <c r="AD118" s="857"/>
      <c r="AE118" s="857"/>
      <c r="AF118" s="857"/>
      <c r="AG118" s="857"/>
      <c r="AH118" s="857"/>
      <c r="AI118" s="972"/>
      <c r="AJ118" s="857"/>
      <c r="AK118" s="857"/>
      <c r="AL118" s="972"/>
      <c r="AM118" s="857"/>
      <c r="AN118" s="857"/>
      <c r="AO118" s="972"/>
      <c r="AP118" s="857"/>
      <c r="AQ118" s="857"/>
    </row>
    <row r="119" spans="1:43" ht="16.8">
      <c r="A119" s="858"/>
      <c r="B119" s="939"/>
      <c r="C119" s="938"/>
      <c r="D119" s="715"/>
      <c r="E119" s="1561"/>
      <c r="F119" s="1561"/>
      <c r="G119" s="748"/>
      <c r="H119" s="747"/>
      <c r="I119" s="971"/>
      <c r="J119" s="971"/>
      <c r="K119" s="747"/>
      <c r="L119" s="971"/>
      <c r="M119" s="971"/>
      <c r="N119" s="747"/>
      <c r="O119" s="971"/>
      <c r="P119" s="971"/>
      <c r="Q119" s="747"/>
      <c r="R119" s="971"/>
      <c r="S119" s="971"/>
      <c r="T119" s="747"/>
      <c r="U119" s="971"/>
      <c r="V119" s="971"/>
      <c r="W119" s="747"/>
      <c r="X119" s="971"/>
      <c r="Y119" s="971"/>
      <c r="Z119" s="747"/>
      <c r="AA119" s="971"/>
      <c r="AB119" s="971"/>
      <c r="AC119" s="747"/>
      <c r="AD119" s="971"/>
      <c r="AE119" s="971"/>
      <c r="AF119" s="747"/>
      <c r="AG119" s="971"/>
      <c r="AH119" s="971"/>
      <c r="AI119" s="747"/>
      <c r="AJ119" s="971"/>
      <c r="AK119" s="971"/>
      <c r="AL119" s="747"/>
      <c r="AM119" s="971"/>
      <c r="AN119" s="971"/>
      <c r="AO119" s="747"/>
      <c r="AP119" s="971"/>
      <c r="AQ119" s="971"/>
    </row>
    <row r="120" spans="1:43" ht="17.399999999999999" thickBot="1">
      <c r="A120" s="818"/>
      <c r="B120" s="751"/>
      <c r="C120" s="752"/>
      <c r="D120" s="819"/>
      <c r="E120" s="1562"/>
      <c r="F120" s="1562"/>
      <c r="G120" s="755"/>
      <c r="H120" s="756"/>
      <c r="I120" s="756"/>
      <c r="J120" s="756"/>
      <c r="K120" s="756"/>
      <c r="L120" s="756"/>
      <c r="M120" s="756"/>
      <c r="N120" s="756"/>
      <c r="O120" s="756"/>
      <c r="P120" s="756"/>
      <c r="Q120" s="756"/>
      <c r="R120" s="756"/>
      <c r="S120" s="756"/>
      <c r="T120" s="756"/>
      <c r="U120" s="756"/>
      <c r="V120" s="756"/>
      <c r="W120" s="756"/>
      <c r="X120" s="756"/>
      <c r="Y120" s="756"/>
      <c r="Z120" s="756"/>
      <c r="AA120" s="756"/>
      <c r="AB120" s="756"/>
      <c r="AC120" s="756"/>
      <c r="AD120" s="756"/>
      <c r="AE120" s="756"/>
      <c r="AF120" s="756"/>
      <c r="AG120" s="756"/>
      <c r="AH120" s="756"/>
      <c r="AI120" s="756"/>
      <c r="AJ120" s="756"/>
      <c r="AK120" s="756"/>
      <c r="AL120" s="756"/>
      <c r="AM120" s="756"/>
      <c r="AN120" s="756"/>
      <c r="AO120" s="756"/>
      <c r="AP120" s="756"/>
      <c r="AQ120" s="755"/>
    </row>
    <row r="121" spans="1:43" ht="17.399999999999999" thickBot="1">
      <c r="A121" s="757"/>
      <c r="B121" s="758"/>
      <c r="C121" s="758"/>
      <c r="D121" s="759"/>
      <c r="E121" s="760"/>
      <c r="F121" s="759"/>
      <c r="G121" s="760"/>
      <c r="H121" s="761"/>
      <c r="I121" s="759"/>
      <c r="J121" s="759"/>
      <c r="K121" s="761"/>
      <c r="L121" s="759"/>
      <c r="M121" s="759"/>
      <c r="N121" s="761"/>
      <c r="O121" s="759"/>
      <c r="P121" s="759"/>
      <c r="Q121" s="761"/>
      <c r="R121" s="759"/>
      <c r="S121" s="759"/>
      <c r="T121" s="761"/>
      <c r="U121" s="759"/>
      <c r="V121" s="759"/>
      <c r="W121" s="761"/>
      <c r="X121" s="759"/>
      <c r="Y121" s="759"/>
      <c r="Z121" s="761"/>
      <c r="AA121" s="759"/>
      <c r="AB121" s="759"/>
      <c r="AC121" s="761"/>
      <c r="AD121" s="759"/>
      <c r="AE121" s="759"/>
      <c r="AF121" s="761"/>
      <c r="AG121" s="759"/>
      <c r="AH121" s="759"/>
      <c r="AI121" s="761"/>
      <c r="AJ121" s="759"/>
      <c r="AK121" s="759"/>
      <c r="AL121" s="761"/>
      <c r="AM121" s="759"/>
      <c r="AN121" s="759"/>
      <c r="AO121" s="761"/>
      <c r="AP121" s="759"/>
      <c r="AQ121" s="759"/>
    </row>
    <row r="122" spans="1:43" ht="16.8">
      <c r="A122" s="1563" t="s">
        <v>28</v>
      </c>
      <c r="B122" s="1564"/>
      <c r="C122" s="1564"/>
      <c r="D122" s="1555" t="s">
        <v>29</v>
      </c>
      <c r="E122" s="1556"/>
      <c r="F122" s="1556" t="s">
        <v>30</v>
      </c>
      <c r="G122" s="1557"/>
      <c r="H122" s="721" t="s">
        <v>9</v>
      </c>
      <c r="I122" s="722" t="s">
        <v>10</v>
      </c>
      <c r="J122" s="723" t="s">
        <v>11</v>
      </c>
      <c r="K122" s="721" t="s">
        <v>9</v>
      </c>
      <c r="L122" s="722" t="s">
        <v>10</v>
      </c>
      <c r="M122" s="723" t="s">
        <v>11</v>
      </c>
      <c r="N122" s="721" t="s">
        <v>9</v>
      </c>
      <c r="O122" s="722" t="s">
        <v>10</v>
      </c>
      <c r="P122" s="723" t="s">
        <v>11</v>
      </c>
      <c r="Q122" s="721" t="s">
        <v>9</v>
      </c>
      <c r="R122" s="722" t="s">
        <v>10</v>
      </c>
      <c r="S122" s="723" t="s">
        <v>11</v>
      </c>
      <c r="T122" s="721" t="s">
        <v>9</v>
      </c>
      <c r="U122" s="722" t="s">
        <v>10</v>
      </c>
      <c r="V122" s="723" t="s">
        <v>11</v>
      </c>
      <c r="W122" s="721" t="s">
        <v>9</v>
      </c>
      <c r="X122" s="722" t="s">
        <v>10</v>
      </c>
      <c r="Y122" s="723" t="s">
        <v>11</v>
      </c>
      <c r="Z122" s="721" t="s">
        <v>9</v>
      </c>
      <c r="AA122" s="722" t="s">
        <v>10</v>
      </c>
      <c r="AB122" s="723" t="s">
        <v>11</v>
      </c>
      <c r="AC122" s="721" t="s">
        <v>9</v>
      </c>
      <c r="AD122" s="722" t="s">
        <v>10</v>
      </c>
      <c r="AE122" s="723" t="s">
        <v>11</v>
      </c>
      <c r="AF122" s="721" t="s">
        <v>9</v>
      </c>
      <c r="AG122" s="722" t="s">
        <v>10</v>
      </c>
      <c r="AH122" s="723" t="s">
        <v>11</v>
      </c>
      <c r="AI122" s="721" t="s">
        <v>9</v>
      </c>
      <c r="AJ122" s="722" t="s">
        <v>10</v>
      </c>
      <c r="AK122" s="723" t="s">
        <v>11</v>
      </c>
      <c r="AL122" s="721" t="s">
        <v>9</v>
      </c>
      <c r="AM122" s="722" t="s">
        <v>10</v>
      </c>
      <c r="AN122" s="723" t="s">
        <v>11</v>
      </c>
      <c r="AO122" s="721" t="s">
        <v>9</v>
      </c>
      <c r="AP122" s="722" t="s">
        <v>10</v>
      </c>
      <c r="AQ122" s="723" t="s">
        <v>11</v>
      </c>
    </row>
    <row r="123" spans="1:43" ht="17.399999999999999" thickBot="1">
      <c r="A123" s="1580" t="s">
        <v>31</v>
      </c>
      <c r="B123" s="1581"/>
      <c r="C123" s="1581"/>
      <c r="D123" s="762" t="s">
        <v>32</v>
      </c>
      <c r="E123" s="763" t="s">
        <v>33</v>
      </c>
      <c r="F123" s="764" t="s">
        <v>32</v>
      </c>
      <c r="G123" s="765" t="s">
        <v>33</v>
      </c>
      <c r="H123" s="727" t="s">
        <v>14</v>
      </c>
      <c r="I123" s="728" t="s">
        <v>15</v>
      </c>
      <c r="J123" s="729" t="s">
        <v>70</v>
      </c>
      <c r="K123" s="727" t="s">
        <v>14</v>
      </c>
      <c r="L123" s="728" t="s">
        <v>15</v>
      </c>
      <c r="M123" s="729" t="s">
        <v>70</v>
      </c>
      <c r="N123" s="727" t="s">
        <v>14</v>
      </c>
      <c r="O123" s="728" t="s">
        <v>15</v>
      </c>
      <c r="P123" s="729" t="s">
        <v>70</v>
      </c>
      <c r="Q123" s="727" t="s">
        <v>14</v>
      </c>
      <c r="R123" s="728" t="s">
        <v>15</v>
      </c>
      <c r="S123" s="729" t="s">
        <v>70</v>
      </c>
      <c r="T123" s="727" t="s">
        <v>14</v>
      </c>
      <c r="U123" s="728" t="s">
        <v>15</v>
      </c>
      <c r="V123" s="729" t="s">
        <v>70</v>
      </c>
      <c r="W123" s="727" t="s">
        <v>14</v>
      </c>
      <c r="X123" s="728" t="s">
        <v>15</v>
      </c>
      <c r="Y123" s="729" t="s">
        <v>70</v>
      </c>
      <c r="Z123" s="727" t="s">
        <v>14</v>
      </c>
      <c r="AA123" s="728" t="s">
        <v>15</v>
      </c>
      <c r="AB123" s="729" t="s">
        <v>70</v>
      </c>
      <c r="AC123" s="727" t="s">
        <v>14</v>
      </c>
      <c r="AD123" s="728" t="s">
        <v>15</v>
      </c>
      <c r="AE123" s="729" t="s">
        <v>70</v>
      </c>
      <c r="AF123" s="727" t="s">
        <v>14</v>
      </c>
      <c r="AG123" s="728" t="s">
        <v>15</v>
      </c>
      <c r="AH123" s="729" t="s">
        <v>70</v>
      </c>
      <c r="AI123" s="727" t="s">
        <v>14</v>
      </c>
      <c r="AJ123" s="728" t="s">
        <v>15</v>
      </c>
      <c r="AK123" s="729" t="s">
        <v>70</v>
      </c>
      <c r="AL123" s="727" t="s">
        <v>14</v>
      </c>
      <c r="AM123" s="728" t="s">
        <v>15</v>
      </c>
      <c r="AN123" s="729" t="s">
        <v>70</v>
      </c>
      <c r="AO123" s="727" t="s">
        <v>14</v>
      </c>
      <c r="AP123" s="728" t="s">
        <v>15</v>
      </c>
      <c r="AQ123" s="729" t="s">
        <v>70</v>
      </c>
    </row>
    <row r="124" spans="1:43" ht="16.8">
      <c r="A124" s="816" t="s">
        <v>337</v>
      </c>
      <c r="B124" s="767" t="s">
        <v>336</v>
      </c>
      <c r="C124" s="768"/>
      <c r="D124" s="769"/>
      <c r="E124" s="770"/>
      <c r="F124" s="771"/>
      <c r="G124" s="772"/>
      <c r="H124" s="920">
        <f>SQRT(I124^2+J124^2)*1000/(SQRT(3)*H104)</f>
        <v>135.3061149580011</v>
      </c>
      <c r="I124" s="966">
        <v>2.3664000000000001</v>
      </c>
      <c r="J124" s="965">
        <v>0.47639999999999999</v>
      </c>
      <c r="K124" s="920">
        <f>SQRT(L124^2+M124^2)*1000/(SQRT(3)*K104)</f>
        <v>145.22607765114657</v>
      </c>
      <c r="L124" s="966">
        <v>2.5404</v>
      </c>
      <c r="M124" s="965">
        <v>0.50880000000000003</v>
      </c>
      <c r="N124" s="920">
        <f>SQRT(O124^2+P124^2)*1000/(SQRT(3)*N104)</f>
        <v>154.25631356380654</v>
      </c>
      <c r="O124" s="966">
        <v>2.7035999999999998</v>
      </c>
      <c r="P124" s="965">
        <v>0.51359999999999995</v>
      </c>
      <c r="Q124" s="920">
        <f>SQRT(R124^2+S124^2)*1000/(SQRT(3)*Q104)</f>
        <v>153.73539901334885</v>
      </c>
      <c r="R124" s="966">
        <v>2.6964000000000001</v>
      </c>
      <c r="S124" s="965">
        <v>0.50160000000000005</v>
      </c>
      <c r="T124" s="920">
        <f>SQRT(U124^2+V124^2)*1000/(SQRT(3)*T104)</f>
        <v>156.56322118651218</v>
      </c>
      <c r="U124" s="966">
        <v>2.7528000000000001</v>
      </c>
      <c r="V124" s="965">
        <v>0.4728</v>
      </c>
      <c r="W124" s="920">
        <f>SQRT(X124^2+Y124^2)*1000/(SQRT(3)*W104)</f>
        <v>153.73182320497327</v>
      </c>
      <c r="X124" s="966">
        <v>2.7107999999999999</v>
      </c>
      <c r="Y124" s="965">
        <v>0.41639999999999999</v>
      </c>
      <c r="Z124" s="920">
        <f>SQRT(AA124^2+AB124^2)*1000/(SQRT(3)*Z104)</f>
        <v>140.01618478279974</v>
      </c>
      <c r="AA124" s="966">
        <v>2.4683999999999999</v>
      </c>
      <c r="AB124" s="965">
        <v>0.38279999999999997</v>
      </c>
      <c r="AC124" s="920">
        <f>SQRT(AD124^2+AE124^2)*1000/(SQRT(3)*AC104)</f>
        <v>127.59930566837197</v>
      </c>
      <c r="AD124" s="966">
        <v>2.25</v>
      </c>
      <c r="AE124" s="965">
        <v>0.34560000000000002</v>
      </c>
      <c r="AF124" s="920">
        <f>SQRT(AG124^2+AH124^2)*1000/(SQRT(3)*AF104)</f>
        <v>110.49517591488723</v>
      </c>
      <c r="AG124" s="966">
        <v>1.9463999999999999</v>
      </c>
      <c r="AH124" s="965">
        <v>0.312</v>
      </c>
      <c r="AI124" s="920">
        <f>SQRT(AJ124^2+AK124^2)*1000/(SQRT(3)*AI104)</f>
        <v>96.72384755787138</v>
      </c>
      <c r="AJ124" s="966">
        <v>1.698</v>
      </c>
      <c r="AK124" s="965">
        <v>0.30719999999999997</v>
      </c>
      <c r="AL124" s="920">
        <f>SQRT(AM124^2+AN124^2)*1000/(SQRT(3)*AL104)</f>
        <v>83.424472234658197</v>
      </c>
      <c r="AM124" s="966">
        <v>1.458</v>
      </c>
      <c r="AN124" s="965">
        <v>0.29880000000000001</v>
      </c>
      <c r="AO124" s="920">
        <f>SQRT(AP124^2+AQ124^2)*1000/(SQRT(3)*AO104)</f>
        <v>77.117208285460194</v>
      </c>
      <c r="AP124" s="966">
        <v>1.3440000000000001</v>
      </c>
      <c r="AQ124" s="965">
        <v>0.29399999999999998</v>
      </c>
    </row>
    <row r="125" spans="1:43" ht="16.8">
      <c r="A125" s="776" t="s">
        <v>335</v>
      </c>
      <c r="B125" s="777" t="s">
        <v>328</v>
      </c>
      <c r="C125" s="778"/>
      <c r="D125" s="779"/>
      <c r="E125" s="780"/>
      <c r="F125" s="781"/>
      <c r="G125" s="782"/>
      <c r="H125" s="920">
        <f>SQRT(I125^2+J125^2)*1000/(SQRT(3)*H104)</f>
        <v>6.9808008211767758</v>
      </c>
      <c r="I125" s="966">
        <v>0.1234</v>
      </c>
      <c r="J125" s="965">
        <v>1.6799999999999999E-2</v>
      </c>
      <c r="K125" s="920">
        <f>SQRT(L125^2+M125^2)*1000/(SQRT(3)*K104)</f>
        <v>8.7980166118212146</v>
      </c>
      <c r="L125" s="966">
        <v>0.15559999999999999</v>
      </c>
      <c r="M125" s="965">
        <v>2.06E-2</v>
      </c>
      <c r="N125" s="920">
        <f>SQRT(O125^2+P125^2)*1000/(SQRT(3)*N104)</f>
        <v>9.3485147348058231</v>
      </c>
      <c r="O125" s="966">
        <v>0.16539999999999999</v>
      </c>
      <c r="P125" s="965">
        <v>2.1399999999999999E-2</v>
      </c>
      <c r="Q125" s="920">
        <f>SQRT(R125^2+S125^2)*1000/(SQRT(3)*Q104)</f>
        <v>8.8284552382260522</v>
      </c>
      <c r="R125" s="966">
        <v>0.15620000000000001</v>
      </c>
      <c r="S125" s="965">
        <v>2.0199999999999999E-2</v>
      </c>
      <c r="T125" s="920">
        <f>SQRT(U125^2+V125^2)*1000/(SQRT(3)*T104)</f>
        <v>9.0328906096493053</v>
      </c>
      <c r="U125" s="966">
        <v>0.16</v>
      </c>
      <c r="V125" s="965">
        <v>1.9199999999999998E-2</v>
      </c>
      <c r="W125" s="920">
        <f>SQRT(X125^2+Y125^2)*1000/(SQRT(3)*W104)</f>
        <v>8.8828885498593859</v>
      </c>
      <c r="X125" s="966">
        <v>0.15759999999999999</v>
      </c>
      <c r="Y125" s="965">
        <v>1.66E-2</v>
      </c>
      <c r="Z125" s="920">
        <f>SQRT(AA125^2+AB125^2)*1000/(SQRT(3)*Z104)</f>
        <v>8.5450204905893408</v>
      </c>
      <c r="AA125" s="966">
        <v>0.15179999999999999</v>
      </c>
      <c r="AB125" s="965">
        <v>1.4E-2</v>
      </c>
      <c r="AC125" s="920">
        <f>SQRT(AD125^2+AE125^2)*1000/(SQRT(3)*AC104)</f>
        <v>8.089641365377652</v>
      </c>
      <c r="AD125" s="966">
        <v>0.14360000000000001</v>
      </c>
      <c r="AE125" s="965">
        <v>1.44E-2</v>
      </c>
      <c r="AF125" s="920">
        <f>SQRT(AG125^2+AH125^2)*1000/(SQRT(3)*AF104)</f>
        <v>7.1185818414863888</v>
      </c>
      <c r="AG125" s="966">
        <v>0.12620000000000001</v>
      </c>
      <c r="AH125" s="965">
        <v>1.4200000000000001E-2</v>
      </c>
      <c r="AI125" s="920">
        <f>SQRT(AJ125^2+AK125^2)*1000/(SQRT(3)*AI104)</f>
        <v>6.1531240588451599</v>
      </c>
      <c r="AJ125" s="966">
        <v>0.109</v>
      </c>
      <c r="AK125" s="965">
        <v>1.2999999999999999E-2</v>
      </c>
      <c r="AL125" s="920">
        <f>SQRT(AM125^2+AN125^2)*1000/(SQRT(3)*AL104)</f>
        <v>5.6774897150870931</v>
      </c>
      <c r="AM125" s="966">
        <v>0.1002</v>
      </c>
      <c r="AN125" s="965">
        <v>1.4800000000000001E-2</v>
      </c>
      <c r="AO125" s="920">
        <f>SQRT(AP125^2+AQ125^2)*1000/(SQRT(3)*AO104)</f>
        <v>5.360407448560121</v>
      </c>
      <c r="AP125" s="966">
        <v>9.4600000000000004E-2</v>
      </c>
      <c r="AQ125" s="965">
        <v>1.4E-2</v>
      </c>
    </row>
    <row r="126" spans="1:43" ht="16.8">
      <c r="A126" s="776" t="s">
        <v>334</v>
      </c>
      <c r="B126" s="777" t="s">
        <v>322</v>
      </c>
      <c r="C126" s="778"/>
      <c r="D126" s="779"/>
      <c r="E126" s="780"/>
      <c r="F126" s="781"/>
      <c r="G126" s="782"/>
      <c r="H126" s="920">
        <f>SQRT(I126^2+J126^2)*1000/(SQRT(3)*H104)</f>
        <v>27.579022957768434</v>
      </c>
      <c r="I126" s="966">
        <v>0.49199999999999999</v>
      </c>
      <c r="J126" s="965">
        <v>3.5999999999999999E-3</v>
      </c>
      <c r="K126" s="920">
        <f>SQRT(L126^2+M126^2)*1000/(SQRT(3)*K104)</f>
        <v>30.205255045583431</v>
      </c>
      <c r="L126" s="966">
        <v>0.53879999999999995</v>
      </c>
      <c r="M126" s="965">
        <v>8.3999999999999995E-3</v>
      </c>
      <c r="N126" s="920">
        <f>SQRT(O126^2+P126^2)*1000/(SQRT(3)*N104)</f>
        <v>29.463599331208744</v>
      </c>
      <c r="O126" s="966">
        <v>0.52559999999999996</v>
      </c>
      <c r="P126" s="965">
        <v>6.0000000000000001E-3</v>
      </c>
      <c r="Q126" s="920">
        <f>SQRT(R126^2+S126^2)*1000/(SQRT(3)*Q104)</f>
        <v>29.261124443770576</v>
      </c>
      <c r="R126" s="966">
        <v>0.52200000000000002</v>
      </c>
      <c r="S126" s="965">
        <v>4.7999999999999996E-3</v>
      </c>
      <c r="T126" s="920">
        <f>SQRT(U126^2+V126^2)*1000/(SQRT(3)*T104)</f>
        <v>30.674277525720971</v>
      </c>
      <c r="U126" s="966">
        <v>0.54720000000000002</v>
      </c>
      <c r="V126" s="965">
        <v>6.0000000000000001E-3</v>
      </c>
      <c r="W126" s="920">
        <f>SQRT(X126^2+Y126^2)*1000/(SQRT(3)*W104)</f>
        <v>32.024780677379418</v>
      </c>
      <c r="X126" s="966">
        <v>0.57120000000000004</v>
      </c>
      <c r="Y126" s="965">
        <v>1.2E-2</v>
      </c>
      <c r="Z126" s="920">
        <f>SQRT(AA126^2+AB126^2)*1000/(SQRT(3)*Z104)</f>
        <v>28.794067318691237</v>
      </c>
      <c r="AA126" s="966">
        <v>0.51359999999999995</v>
      </c>
      <c r="AB126" s="965">
        <v>9.5999999999999992E-3</v>
      </c>
      <c r="AC126" s="920">
        <f>SQRT(AD126^2+AE126^2)*1000/(SQRT(3)*AC104)</f>
        <v>27.718036825563352</v>
      </c>
      <c r="AD126" s="966">
        <v>0.49440000000000001</v>
      </c>
      <c r="AE126" s="965">
        <v>9.5999999999999992E-3</v>
      </c>
      <c r="AF126" s="920">
        <f>SQRT(AG126^2+AH126^2)*1000/(SQRT(3)*AF104)</f>
        <v>25.698058967680446</v>
      </c>
      <c r="AG126" s="966">
        <v>0.45839999999999997</v>
      </c>
      <c r="AH126" s="965">
        <v>7.1999999999999998E-3</v>
      </c>
      <c r="AI126" s="920">
        <f>SQRT(AJ126^2+AK126^2)*1000/(SQRT(3)*AI104)</f>
        <v>24.284672338439162</v>
      </c>
      <c r="AJ126" s="966">
        <v>0.43319999999999997</v>
      </c>
      <c r="AK126" s="965">
        <v>6.0000000000000001E-3</v>
      </c>
      <c r="AL126" s="920">
        <f>SQRT(AM126^2+AN126^2)*1000/(SQRT(3)*AL104)</f>
        <v>22.000402741838428</v>
      </c>
      <c r="AM126" s="966">
        <v>0.39240000000000003</v>
      </c>
      <c r="AN126" s="965">
        <v>8.3999999999999995E-3</v>
      </c>
      <c r="AO126" s="920">
        <f>SQRT(AP126^2+AQ126^2)*1000/(SQRT(3)*AO104)</f>
        <v>19.576744866795455</v>
      </c>
      <c r="AP126" s="966">
        <v>0.34920000000000001</v>
      </c>
      <c r="AQ126" s="965">
        <v>6.0000000000000001E-3</v>
      </c>
    </row>
    <row r="127" spans="1:43" ht="16.8">
      <c r="A127" s="776" t="s">
        <v>333</v>
      </c>
      <c r="B127" s="777" t="s">
        <v>332</v>
      </c>
      <c r="C127" s="778"/>
      <c r="D127" s="779"/>
      <c r="E127" s="780"/>
      <c r="F127" s="781"/>
      <c r="G127" s="782"/>
      <c r="H127" s="920">
        <f>SQRT(I127^2+J127^2)*1000/(SQRT(3)*H104)</f>
        <v>44.401904002911827</v>
      </c>
      <c r="I127" s="966">
        <v>0.78600000000000003</v>
      </c>
      <c r="J127" s="965">
        <v>9.8400000000000001E-2</v>
      </c>
      <c r="K127" s="920">
        <f>SQRT(L127^2+M127^2)*1000/(SQRT(3)*K104)</f>
        <v>46.704595675740769</v>
      </c>
      <c r="L127" s="966">
        <v>0.82679999999999998</v>
      </c>
      <c r="M127" s="965">
        <v>0.1032</v>
      </c>
      <c r="N127" s="920">
        <f>SQRT(O127^2+P127^2)*1000/(SQRT(3)*N104)</f>
        <v>46.854896009331249</v>
      </c>
      <c r="O127" s="966">
        <v>0.82920000000000005</v>
      </c>
      <c r="P127" s="965">
        <v>0.1056</v>
      </c>
      <c r="Q127" s="920">
        <f>SQRT(R127^2+S127^2)*1000/(SQRT(3)*Q104)</f>
        <v>48.264751995939264</v>
      </c>
      <c r="R127" s="966">
        <v>0.85440000000000005</v>
      </c>
      <c r="S127" s="965">
        <v>0.10680000000000001</v>
      </c>
      <c r="T127" s="920">
        <f>SQRT(U127^2+V127^2)*1000/(SQRT(3)*T104)</f>
        <v>47.324543363482803</v>
      </c>
      <c r="U127" s="966">
        <v>0.83879999999999999</v>
      </c>
      <c r="V127" s="965">
        <v>9.6000000000000002E-2</v>
      </c>
      <c r="W127" s="920">
        <f>SQRT(X127^2+Y127^2)*1000/(SQRT(3)*W104)</f>
        <v>44.970773177612699</v>
      </c>
      <c r="X127" s="966">
        <v>0.79800000000000004</v>
      </c>
      <c r="Y127" s="965">
        <v>8.2799999999999999E-2</v>
      </c>
      <c r="Z127" s="920">
        <f>SQRT(AA127^2+AB127^2)*1000/(SQRT(3)*Z104)</f>
        <v>40.553117975189792</v>
      </c>
      <c r="AA127" s="966">
        <v>0.72</v>
      </c>
      <c r="AB127" s="965">
        <v>7.0800000000000002E-2</v>
      </c>
      <c r="AC127" s="920">
        <f>SQRT(AD127^2+AE127^2)*1000/(SQRT(3)*AC104)</f>
        <v>37.434455868771082</v>
      </c>
      <c r="AD127" s="966">
        <v>0.66479999999999995</v>
      </c>
      <c r="AE127" s="965">
        <v>6.3600000000000004E-2</v>
      </c>
      <c r="AF127" s="920">
        <f>SQRT(AG127^2+AH127^2)*1000/(SQRT(3)*AF104)</f>
        <v>35.27257020250628</v>
      </c>
      <c r="AG127" s="966">
        <v>0.62639999999999996</v>
      </c>
      <c r="AH127" s="965">
        <v>0.06</v>
      </c>
      <c r="AI127" s="920">
        <f>SQRT(AJ127^2+AK127^2)*1000/(SQRT(3)*AI104)</f>
        <v>32.715536732116568</v>
      </c>
      <c r="AJ127" s="966">
        <v>0.58079999999999998</v>
      </c>
      <c r="AK127" s="965">
        <v>5.7599999999999998E-2</v>
      </c>
      <c r="AL127" s="920">
        <f>SQRT(AM127^2+AN127^2)*1000/(SQRT(3)*AL104)</f>
        <v>30.768018131951919</v>
      </c>
      <c r="AM127" s="966">
        <v>0.54600000000000004</v>
      </c>
      <c r="AN127" s="965">
        <v>5.6399999999999999E-2</v>
      </c>
      <c r="AO127" s="920">
        <f>SQRT(AP127^2+AQ127^2)*1000/(SQRT(3)*AO104)</f>
        <v>29.578622357306159</v>
      </c>
      <c r="AP127" s="966">
        <v>0.52439999999999998</v>
      </c>
      <c r="AQ127" s="965">
        <v>5.8799999999999998E-2</v>
      </c>
    </row>
    <row r="128" spans="1:43" ht="16.8">
      <c r="A128" s="776" t="s">
        <v>331</v>
      </c>
      <c r="B128" s="777" t="s">
        <v>326</v>
      </c>
      <c r="C128" s="778"/>
      <c r="D128" s="779"/>
      <c r="E128" s="780"/>
      <c r="F128" s="781"/>
      <c r="G128" s="782"/>
      <c r="H128" s="920">
        <f>SQRT(I128^2+J128^2)*1000/(SQRT(3)*H104)</f>
        <v>20.603277685151873</v>
      </c>
      <c r="I128" s="966">
        <v>0.36480000000000001</v>
      </c>
      <c r="J128" s="965">
        <v>4.4999999999999998E-2</v>
      </c>
      <c r="K128" s="920">
        <f>SQRT(L128^2+M128^2)*1000/(SQRT(3)*K104)</f>
        <v>20.720239046766601</v>
      </c>
      <c r="L128" s="966">
        <v>0.36659999999999998</v>
      </c>
      <c r="M128" s="965">
        <v>4.7399999999999998E-2</v>
      </c>
      <c r="N128" s="920">
        <f>SQRT(O128^2+P128^2)*1000/(SQRT(3)*N104)</f>
        <v>22.668229288962848</v>
      </c>
      <c r="O128" s="966">
        <v>0.40139999999999998</v>
      </c>
      <c r="P128" s="965">
        <v>4.9200000000000001E-2</v>
      </c>
      <c r="Q128" s="920">
        <f>SQRT(R128^2+S128^2)*1000/(SQRT(3)*Q104)</f>
        <v>23.681981992446989</v>
      </c>
      <c r="R128" s="966">
        <v>0.4194</v>
      </c>
      <c r="S128" s="965">
        <v>5.0999999999999997E-2</v>
      </c>
      <c r="T128" s="920">
        <f>SQRT(U128^2+V128^2)*1000/(SQRT(3)*T104)</f>
        <v>25.07111198265352</v>
      </c>
      <c r="U128" s="966">
        <v>0.44400000000000001</v>
      </c>
      <c r="V128" s="965">
        <v>5.3999999999999999E-2</v>
      </c>
      <c r="W128" s="920">
        <f>SQRT(X128^2+Y128^2)*1000/(SQRT(3)*W104)</f>
        <v>25.263046333303642</v>
      </c>
      <c r="X128" s="966">
        <v>0.44700000000000001</v>
      </c>
      <c r="Y128" s="965">
        <v>5.7599999999999998E-2</v>
      </c>
      <c r="Z128" s="920">
        <f>SQRT(AA128^2+AB128^2)*1000/(SQRT(3)*Z104)</f>
        <v>24.680726869763578</v>
      </c>
      <c r="AA128" s="966">
        <v>0.43619999999999998</v>
      </c>
      <c r="AB128" s="965">
        <v>0.06</v>
      </c>
      <c r="AC128" s="920">
        <f>SQRT(AD128^2+AE128^2)*1000/(SQRT(3)*AC104)</f>
        <v>22.080308267692796</v>
      </c>
      <c r="AD128" s="966">
        <v>0.3906</v>
      </c>
      <c r="AE128" s="965">
        <v>5.0999999999999997E-2</v>
      </c>
      <c r="AF128" s="920">
        <f>SQRT(AG128^2+AH128^2)*1000/(SQRT(3)*AF104)</f>
        <v>19.762516898975647</v>
      </c>
      <c r="AG128" s="966">
        <v>0.34920000000000001</v>
      </c>
      <c r="AH128" s="965">
        <v>4.8599999999999997E-2</v>
      </c>
      <c r="AI128" s="920">
        <f>SQRT(AJ128^2+AK128^2)*1000/(SQRT(3)*AI104)</f>
        <v>17.842906407791268</v>
      </c>
      <c r="AJ128" s="966">
        <v>0.31440000000000001</v>
      </c>
      <c r="AK128" s="965">
        <v>4.9799999999999997E-2</v>
      </c>
      <c r="AL128" s="920">
        <f>SQRT(AM128^2+AN128^2)*1000/(SQRT(3)*AL104)</f>
        <v>15.040712024106476</v>
      </c>
      <c r="AM128" s="966">
        <v>0.26400000000000001</v>
      </c>
      <c r="AN128" s="965">
        <v>4.8000000000000001E-2</v>
      </c>
      <c r="AO128" s="920">
        <f>SQRT(AP128^2+AQ128^2)*1000/(SQRT(3)*AO104)</f>
        <v>13.245138292135437</v>
      </c>
      <c r="AP128" s="966">
        <v>0.23219999999999999</v>
      </c>
      <c r="AQ128" s="965">
        <v>4.3799999999999999E-2</v>
      </c>
    </row>
    <row r="129" spans="1:47" ht="16.8">
      <c r="A129" s="776" t="s">
        <v>330</v>
      </c>
      <c r="B129" s="777" t="s">
        <v>324</v>
      </c>
      <c r="C129" s="778"/>
      <c r="D129" s="779"/>
      <c r="E129" s="780"/>
      <c r="F129" s="781"/>
      <c r="G129" s="782"/>
      <c r="H129" s="920">
        <f>SQRT(I129^2+J129^2)*1000/(SQRT(3)*H104)</f>
        <v>5.8019382817126584</v>
      </c>
      <c r="I129" s="966">
        <v>0.10199999999999999</v>
      </c>
      <c r="J129" s="965">
        <v>1.7600000000000001E-2</v>
      </c>
      <c r="K129" s="920">
        <f>SQRT(L129^2+M129^2)*1000/(SQRT(3)*K104)</f>
        <v>5.8090173169030326</v>
      </c>
      <c r="L129" s="966">
        <v>0.1026</v>
      </c>
      <c r="M129" s="965">
        <v>1.46E-2</v>
      </c>
      <c r="N129" s="920">
        <f>SQRT(O129^2+P129^2)*1000/(SQRT(3)*N104)</f>
        <v>6.0930458849902491</v>
      </c>
      <c r="O129" s="966">
        <v>0.1072</v>
      </c>
      <c r="P129" s="965">
        <v>1.7999999999999999E-2</v>
      </c>
      <c r="Q129" s="920">
        <f>SQRT(R129^2+S129^2)*1000/(SQRT(3)*Q104)</f>
        <v>6.6382118099820238</v>
      </c>
      <c r="R129" s="966">
        <v>0.1172</v>
      </c>
      <c r="S129" s="965">
        <v>1.7000000000000001E-2</v>
      </c>
      <c r="T129" s="920">
        <f>SQRT(U129^2+V129^2)*1000/(SQRT(3)*T104)</f>
        <v>7.094911101212352</v>
      </c>
      <c r="U129" s="966">
        <v>0.12540000000000001</v>
      </c>
      <c r="V129" s="965">
        <v>1.72E-2</v>
      </c>
      <c r="W129" s="920">
        <f>SQRT(X129^2+Y129^2)*1000/(SQRT(3)*W104)</f>
        <v>7.5658502529014688</v>
      </c>
      <c r="X129" s="966">
        <v>0.13400000000000001</v>
      </c>
      <c r="Y129" s="965">
        <v>1.6199999999999999E-2</v>
      </c>
      <c r="Z129" s="920">
        <f>SQRT(AA129^2+AB129^2)*1000/(SQRT(3)*Z104)</f>
        <v>7.6732531292763362</v>
      </c>
      <c r="AA129" s="966">
        <v>0.13600000000000001</v>
      </c>
      <c r="AB129" s="965">
        <v>1.5599999999999999E-2</v>
      </c>
      <c r="AC129" s="920">
        <f>SQRT(AD129^2+AE129^2)*1000/(SQRT(3)*AC104)</f>
        <v>7.0367835421561624</v>
      </c>
      <c r="AD129" s="966">
        <v>0.125</v>
      </c>
      <c r="AE129" s="965">
        <v>1.1599999999999999E-2</v>
      </c>
      <c r="AF129" s="920">
        <f>SQRT(AG129^2+AH129^2)*1000/(SQRT(3)*AF104)</f>
        <v>6.1051726326618585</v>
      </c>
      <c r="AG129" s="966">
        <v>0.1084</v>
      </c>
      <c r="AH129" s="965">
        <v>1.06E-2</v>
      </c>
      <c r="AI129" s="920">
        <f>SQRT(AJ129^2+AK129^2)*1000/(SQRT(3)*AI104)</f>
        <v>5.2086270222283844</v>
      </c>
      <c r="AJ129" s="966">
        <v>9.1800000000000007E-2</v>
      </c>
      <c r="AK129" s="965">
        <v>1.44E-2</v>
      </c>
      <c r="AL129" s="920">
        <f>SQRT(AM129^2+AN129^2)*1000/(SQRT(3)*AL104)</f>
        <v>4.3407505324793894</v>
      </c>
      <c r="AM129" s="966">
        <v>7.6200000000000004E-2</v>
      </c>
      <c r="AN129" s="965">
        <v>1.38E-2</v>
      </c>
      <c r="AO129" s="920">
        <f>SQRT(AP129^2+AQ129^2)*1000/(SQRT(3)*AO104)</f>
        <v>3.8785729324013642</v>
      </c>
      <c r="AP129" s="966">
        <v>6.8000000000000005E-2</v>
      </c>
      <c r="AQ129" s="965">
        <v>1.2800000000000001E-2</v>
      </c>
    </row>
    <row r="130" spans="1:47" ht="16.8">
      <c r="A130" s="776" t="s">
        <v>329</v>
      </c>
      <c r="B130" s="777" t="s">
        <v>328</v>
      </c>
      <c r="C130" s="778"/>
      <c r="D130" s="779"/>
      <c r="E130" s="780"/>
      <c r="F130" s="781"/>
      <c r="G130" s="782"/>
      <c r="H130" s="920">
        <f>SQRT(I130^2+J130^2)*1000/(SQRT(3)*H112)</f>
        <v>2.0913627320297832</v>
      </c>
      <c r="I130" s="966">
        <v>3.7499999999999999E-2</v>
      </c>
      <c r="J130" s="965">
        <v>3.5999999999999999E-3</v>
      </c>
      <c r="K130" s="920">
        <f>SQRT(L130^2+M130^2)*1000/(SQRT(3)*K112)</f>
        <v>2.3235632132389172</v>
      </c>
      <c r="L130" s="966">
        <v>4.1700000000000001E-2</v>
      </c>
      <c r="M130" s="965">
        <v>3.5999999999999999E-3</v>
      </c>
      <c r="N130" s="920">
        <f>SQRT(O130^2+P130^2)*1000/(SQRT(3)*N112)</f>
        <v>2.4995376791453765</v>
      </c>
      <c r="O130" s="966">
        <v>4.4699999999999997E-2</v>
      </c>
      <c r="P130" s="965">
        <v>5.4000000000000003E-3</v>
      </c>
      <c r="Q130" s="920">
        <f>SQRT(R130^2+S130^2)*1000/(SQRT(3)*Q112)</f>
        <v>2.4300494917890827</v>
      </c>
      <c r="R130" s="966">
        <v>4.2900000000000001E-2</v>
      </c>
      <c r="S130" s="965">
        <v>8.6999999999999994E-3</v>
      </c>
      <c r="T130" s="920">
        <f>SQRT(U130^2+V130^2)*1000/(SQRT(3)*T112)</f>
        <v>3.0221537786053285</v>
      </c>
      <c r="U130" s="966">
        <v>5.3999999999999999E-2</v>
      </c>
      <c r="V130" s="965">
        <v>6.8999999999999999E-3</v>
      </c>
      <c r="W130" s="920">
        <f>SQRT(X130^2+Y130^2)*1000/(SQRT(3)*W112)</f>
        <v>3.0842910581462557</v>
      </c>
      <c r="X130" s="966">
        <v>5.5199999999999999E-2</v>
      </c>
      <c r="Y130" s="965">
        <v>6.3E-3</v>
      </c>
      <c r="Z130" s="920">
        <f>SQRT(AA130^2+AB130^2)*1000/(SQRT(3)*Z112)</f>
        <v>3.1603766815414218</v>
      </c>
      <c r="AA130" s="966">
        <v>5.67E-2</v>
      </c>
      <c r="AB130" s="965">
        <v>5.1000000000000004E-3</v>
      </c>
      <c r="AC130" s="920">
        <f>SQRT(AD130^2+AE130^2)*1000/(SQRT(3)*AC112)</f>
        <v>2.9613823635185277</v>
      </c>
      <c r="AD130" s="966">
        <v>5.3100000000000001E-2</v>
      </c>
      <c r="AE130" s="965">
        <v>5.1000000000000004E-3</v>
      </c>
      <c r="AF130" s="920">
        <f>SQRT(AG130^2+AH130^2)*1000/(SQRT(3)*AF112)</f>
        <v>2.2445095520517842</v>
      </c>
      <c r="AG130" s="966">
        <v>4.0500000000000001E-2</v>
      </c>
      <c r="AH130" s="965">
        <v>5.1000000000000004E-3</v>
      </c>
      <c r="AI130" s="920">
        <f>SQRT(AJ130^2+AK130^2)*1000/(SQRT(3)*AI112)</f>
        <v>1.8128040444023068</v>
      </c>
      <c r="AJ130" s="966">
        <v>3.27E-2</v>
      </c>
      <c r="AK130" s="965">
        <v>4.1999999999999997E-3</v>
      </c>
      <c r="AL130" s="920">
        <f>SQRT(AM130^2+AN130^2)*1000/(SQRT(3)*AL112)</f>
        <v>1.5490176830213804</v>
      </c>
      <c r="AM130" s="966">
        <v>2.7900000000000001E-2</v>
      </c>
      <c r="AN130" s="965">
        <v>3.8999999999999998E-3</v>
      </c>
      <c r="AO130" s="920">
        <f>SQRT(AP130^2+AQ130^2)*1000/(SQRT(3)*AO112)</f>
        <v>1.3018040857022304</v>
      </c>
      <c r="AP130" s="966">
        <v>2.3400000000000001E-2</v>
      </c>
      <c r="AQ130" s="965">
        <v>3.5999999999999999E-3</v>
      </c>
    </row>
    <row r="131" spans="1:47" ht="16.8">
      <c r="A131" s="776" t="s">
        <v>327</v>
      </c>
      <c r="B131" s="777" t="s">
        <v>326</v>
      </c>
      <c r="C131" s="778"/>
      <c r="D131" s="779"/>
      <c r="E131" s="780"/>
      <c r="F131" s="781"/>
      <c r="G131" s="782"/>
      <c r="H131" s="920">
        <f>SQRT(I131^2+J131^2)*1000/(SQRT(3)*H112)</f>
        <v>10.408999150427936</v>
      </c>
      <c r="I131" s="966">
        <v>0.18060000000000001</v>
      </c>
      <c r="J131" s="965">
        <v>5.04E-2</v>
      </c>
      <c r="K131" s="920">
        <f>SQRT(L131^2+M131^2)*1000/(SQRT(3)*K112)</f>
        <v>11.157211030905783</v>
      </c>
      <c r="L131" s="966">
        <v>0.19439999999999999</v>
      </c>
      <c r="M131" s="965">
        <v>5.0999999999999997E-2</v>
      </c>
      <c r="N131" s="920">
        <f>SQRT(O131^2+P131^2)*1000/(SQRT(3)*N112)</f>
        <v>11.209592125554872</v>
      </c>
      <c r="O131" s="966">
        <v>0.19439999999999999</v>
      </c>
      <c r="P131" s="965">
        <v>5.4600000000000003E-2</v>
      </c>
      <c r="Q131" s="920">
        <f>SQRT(R131^2+S131^2)*1000/(SQRT(3)*Q112)</f>
        <v>11.003865646744224</v>
      </c>
      <c r="R131" s="966">
        <v>0.19020000000000001</v>
      </c>
      <c r="S131" s="965">
        <v>5.5800000000000002E-2</v>
      </c>
      <c r="T131" s="920">
        <f>SQRT(U131^2+V131^2)*1000/(SQRT(3)*T112)</f>
        <v>10.545179638558439</v>
      </c>
      <c r="U131" s="966">
        <v>0.1812</v>
      </c>
      <c r="V131" s="965">
        <v>5.7000000000000002E-2</v>
      </c>
      <c r="W131" s="920">
        <f>SQRT(X131^2+Y131^2)*1000/(SQRT(3)*W112)</f>
        <v>9.8397665580622267</v>
      </c>
      <c r="X131" s="966">
        <v>0.16919999999999999</v>
      </c>
      <c r="Y131" s="965">
        <v>5.28E-2</v>
      </c>
      <c r="Z131" s="920">
        <f>SQRT(AA131^2+AB131^2)*1000/(SQRT(3)*Z112)</f>
        <v>8.8381025233371098</v>
      </c>
      <c r="AA131" s="966">
        <v>0.1542</v>
      </c>
      <c r="AB131" s="965">
        <v>3.9600000000000003E-2</v>
      </c>
      <c r="AC131" s="920">
        <f>SQRT(AD131^2+AE131^2)*1000/(SQRT(3)*AC112)</f>
        <v>8.5634380020060394</v>
      </c>
      <c r="AD131" s="966">
        <v>0.14940000000000001</v>
      </c>
      <c r="AE131" s="965">
        <v>3.8399999999999997E-2</v>
      </c>
      <c r="AF131" s="920">
        <f>SQRT(AG131^2+AH131^2)*1000/(SQRT(3)*AF112)</f>
        <v>7.5616648636529833</v>
      </c>
      <c r="AG131" s="966">
        <v>0.13320000000000001</v>
      </c>
      <c r="AH131" s="965">
        <v>3.4200000000000001E-2</v>
      </c>
      <c r="AI131" s="920">
        <f>SQRT(AJ131^2+AK131^2)*1000/(SQRT(3)*AI112)</f>
        <v>6.7342156086619003</v>
      </c>
      <c r="AJ131" s="966">
        <v>0.1176</v>
      </c>
      <c r="AK131" s="965">
        <v>3.4200000000000001E-2</v>
      </c>
      <c r="AL131" s="920">
        <f>SQRT(AM131^2+AN131^2)*1000/(SQRT(3)*AL112)</f>
        <v>6.3963424923085199</v>
      </c>
      <c r="AM131" s="966">
        <v>0.111</v>
      </c>
      <c r="AN131" s="965">
        <v>3.4799999999999998E-2</v>
      </c>
      <c r="AO131" s="920">
        <f>SQRT(AP131^2+AQ131^2)*1000/(SQRT(3)*AO112)</f>
        <v>6.1450051615417012</v>
      </c>
      <c r="AP131" s="966">
        <v>0.1062</v>
      </c>
      <c r="AQ131" s="965">
        <v>3.4799999999999998E-2</v>
      </c>
    </row>
    <row r="132" spans="1:47" ht="16.8">
      <c r="A132" s="776" t="s">
        <v>325</v>
      </c>
      <c r="B132" s="777" t="s">
        <v>324</v>
      </c>
      <c r="C132" s="778"/>
      <c r="D132" s="779"/>
      <c r="E132" s="780"/>
      <c r="F132" s="781"/>
      <c r="G132" s="782"/>
      <c r="H132" s="920">
        <f>SQRT(I132^2+J132^2)*1000/(SQRT(3)*H112)</f>
        <v>5.0407608767885961</v>
      </c>
      <c r="I132" s="966">
        <v>9.0800000000000006E-2</v>
      </c>
      <c r="J132" s="965">
        <v>4.0000000000000002E-4</v>
      </c>
      <c r="K132" s="920">
        <f>SQRT(L132^2+M132^2)*1000/(SQRT(3)*K112)</f>
        <v>6.3731457836367733</v>
      </c>
      <c r="L132" s="966">
        <v>0.1148</v>
      </c>
      <c r="M132" s="965">
        <v>5.9999999999999995E-4</v>
      </c>
      <c r="N132" s="920">
        <f>SQRT(O132^2+P132^2)*1000/(SQRT(3)*N112)</f>
        <v>6.8617296167463016</v>
      </c>
      <c r="O132" s="966">
        <v>0.1236</v>
      </c>
      <c r="P132" s="965">
        <v>8.0000000000000004E-4</v>
      </c>
      <c r="Q132" s="920">
        <f>SQRT(R132^2+S132^2)*1000/(SQRT(3)*Q112)</f>
        <v>7.1614413775126522</v>
      </c>
      <c r="R132" s="966">
        <v>0.129</v>
      </c>
      <c r="S132" s="965">
        <v>5.9999999999999995E-4</v>
      </c>
      <c r="T132" s="920">
        <f>SQRT(U132^2+V132^2)*1000/(SQRT(3)*T112)</f>
        <v>7.6502858618000937</v>
      </c>
      <c r="U132" s="966">
        <v>0.13780000000000001</v>
      </c>
      <c r="V132" s="965">
        <v>1.4E-3</v>
      </c>
      <c r="W132" s="920">
        <f>SQRT(X132^2+Y132^2)*1000/(SQRT(3)*W112)</f>
        <v>7.8945372219477168</v>
      </c>
      <c r="X132" s="966">
        <v>0.14219999999999999</v>
      </c>
      <c r="Y132" s="965">
        <v>1.4E-3</v>
      </c>
      <c r="Z132" s="920">
        <f>SQRT(AA132^2+AB132^2)*1000/(SQRT(3)*Z112)</f>
        <v>7.5167875891732843</v>
      </c>
      <c r="AA132" s="966">
        <v>0.13539999999999999</v>
      </c>
      <c r="AB132" s="965">
        <v>8.0000000000000004E-4</v>
      </c>
      <c r="AC132" s="920">
        <f>SQRT(AD132^2+AE132^2)*1000/(SQRT(3)*AC112)</f>
        <v>7.1502955070587335</v>
      </c>
      <c r="AD132" s="966">
        <v>0.1288</v>
      </c>
      <c r="AE132" s="965">
        <v>4.0000000000000002E-4</v>
      </c>
      <c r="AF132" s="920">
        <f>SQRT(AG132^2+AH132^2)*1000/(SQRT(3)*AF112)</f>
        <v>6.1804852221532514</v>
      </c>
      <c r="AG132" s="966">
        <v>0.1124</v>
      </c>
      <c r="AH132" s="965">
        <v>5.9999999999999995E-4</v>
      </c>
      <c r="AI132" s="920">
        <f>SQRT(AJ132^2+AK132^2)*1000/(SQRT(3)*AI112)</f>
        <v>5.7735026918962573</v>
      </c>
      <c r="AJ132" s="966">
        <v>0.105</v>
      </c>
      <c r="AK132" s="965">
        <v>0</v>
      </c>
      <c r="AL132" s="920">
        <f>SQRT(AM132^2+AN132^2)*1000/(SQRT(3)*AL112)</f>
        <v>5.2566482399020202</v>
      </c>
      <c r="AM132" s="966">
        <v>9.5600000000000004E-2</v>
      </c>
      <c r="AN132" s="965">
        <v>2.0000000000000001E-4</v>
      </c>
      <c r="AO132" s="920">
        <f>SQRT(AP132^2+AQ132^2)*1000/(SQRT(3)*AO112)</f>
        <v>4.7617650773163414</v>
      </c>
      <c r="AP132" s="966">
        <v>8.6599999999999996E-2</v>
      </c>
      <c r="AQ132" s="965">
        <v>0</v>
      </c>
    </row>
    <row r="133" spans="1:47" ht="16.8">
      <c r="A133" s="776" t="s">
        <v>323</v>
      </c>
      <c r="B133" s="777" t="s">
        <v>322</v>
      </c>
      <c r="C133" s="778"/>
      <c r="D133" s="779"/>
      <c r="E133" s="780"/>
      <c r="F133" s="781"/>
      <c r="G133" s="782"/>
      <c r="H133" s="920">
        <f>SQRT(I133^2+J133^2)*1000/(SQRT(3)*H112)</f>
        <v>19.596823797712222</v>
      </c>
      <c r="I133" s="966">
        <v>0.3528</v>
      </c>
      <c r="J133" s="965">
        <v>1.2E-2</v>
      </c>
      <c r="K133" s="920">
        <f>SQRT(L133^2+M133^2)*1000/(SQRT(3)*K112)</f>
        <v>20.334008298688293</v>
      </c>
      <c r="L133" s="966">
        <v>0.36599999999999999</v>
      </c>
      <c r="M133" s="965">
        <v>1.44E-2</v>
      </c>
      <c r="N133" s="920">
        <f>SQRT(O133^2+P133^2)*1000/(SQRT(3)*N112)</f>
        <v>20.531221714470803</v>
      </c>
      <c r="O133" s="966">
        <v>0.36959999999999998</v>
      </c>
      <c r="P133" s="965">
        <v>1.32E-2</v>
      </c>
      <c r="Q133" s="920">
        <f>SQRT(R133^2+S133^2)*1000/(SQRT(3)*Q112)</f>
        <v>21.005176876696417</v>
      </c>
      <c r="R133" s="966">
        <v>0.378</v>
      </c>
      <c r="S133" s="965">
        <v>1.6799999999999999E-2</v>
      </c>
      <c r="T133" s="920">
        <f>SQRT(U133^2+V133^2)*1000/(SQRT(3)*T112)</f>
        <v>20.94169844420005</v>
      </c>
      <c r="U133" s="966">
        <v>0.37680000000000002</v>
      </c>
      <c r="V133" s="965">
        <v>1.7999999999999999E-2</v>
      </c>
      <c r="W133" s="920">
        <f>SQRT(X133^2+Y133^2)*1000/(SQRT(3)*W112)</f>
        <v>20.331498284317544</v>
      </c>
      <c r="X133" s="966">
        <v>0.36599999999999999</v>
      </c>
      <c r="Y133" s="965">
        <v>1.32E-2</v>
      </c>
      <c r="Z133" s="920">
        <f>SQRT(AA133^2+AB133^2)*1000/(SQRT(3)*Z112)</f>
        <v>20.472777422338559</v>
      </c>
      <c r="AA133" s="966">
        <v>0.36840000000000001</v>
      </c>
      <c r="AB133" s="965">
        <v>1.6799999999999999E-2</v>
      </c>
      <c r="AC133" s="920">
        <f>SQRT(AD133^2+AE133^2)*1000/(SQRT(3)*AC112)</f>
        <v>20.615886905476767</v>
      </c>
      <c r="AD133" s="966">
        <v>0.37080000000000002</v>
      </c>
      <c r="AE133" s="965">
        <v>2.0400000000000001E-2</v>
      </c>
      <c r="AF133" s="920">
        <f>SQRT(AG133^2+AH133^2)*1000/(SQRT(3)*AF112)</f>
        <v>19.948232322416828</v>
      </c>
      <c r="AG133" s="966">
        <v>0.3624</v>
      </c>
      <c r="AH133" s="965">
        <v>1.6799999999999999E-2</v>
      </c>
      <c r="AI133" s="920">
        <f>SQRT(AJ133^2+AK133^2)*1000/(SQRT(3)*AI112)</f>
        <v>16.386222850911306</v>
      </c>
      <c r="AJ133" s="966">
        <v>0.29759999999999998</v>
      </c>
      <c r="AK133" s="965">
        <v>1.5599999999999999E-2</v>
      </c>
      <c r="AL133" s="920">
        <f>SQRT(AM133^2+AN133^2)*1000/(SQRT(3)*AL112)</f>
        <v>15.190401552287151</v>
      </c>
      <c r="AM133" s="966">
        <v>0.27600000000000002</v>
      </c>
      <c r="AN133" s="965">
        <v>1.2E-2</v>
      </c>
      <c r="AO133" s="920">
        <f>SQRT(AP133^2+AQ133^2)*1000/(SQRT(3)*AO112)</f>
        <v>14.457632214567523</v>
      </c>
      <c r="AP133" s="966">
        <v>0.26279999999999998</v>
      </c>
      <c r="AQ133" s="965">
        <v>8.3999999999999995E-3</v>
      </c>
    </row>
    <row r="134" spans="1:47" ht="16.8">
      <c r="A134" s="776" t="s">
        <v>321</v>
      </c>
      <c r="B134" s="777" t="s">
        <v>320</v>
      </c>
      <c r="C134" s="778"/>
      <c r="D134" s="779"/>
      <c r="E134" s="780"/>
      <c r="F134" s="781"/>
      <c r="G134" s="782"/>
      <c r="H134" s="920">
        <f>SQRT(I134^2+J134^2)*1000/(SQRT(3)*H112)</f>
        <v>320.31296409982258</v>
      </c>
      <c r="I134" s="966">
        <v>5.6639999999999997</v>
      </c>
      <c r="J134" s="965">
        <v>1.1004</v>
      </c>
      <c r="K134" s="920">
        <f>SQRT(L134^2+M134^2)*1000/(SQRT(3)*K112)</f>
        <v>344.23582720822054</v>
      </c>
      <c r="L134" s="966">
        <v>6.0876000000000001</v>
      </c>
      <c r="M134" s="965">
        <v>1.1796</v>
      </c>
      <c r="N134" s="920">
        <f>SQRT(O134^2+P134^2)*1000/(SQRT(3)*N112)</f>
        <v>348.96141552702818</v>
      </c>
      <c r="O134" s="966">
        <v>6.1752000000000002</v>
      </c>
      <c r="P134" s="965">
        <v>1.1748000000000001</v>
      </c>
      <c r="Q134" s="920">
        <f>SQRT(R134^2+S134^2)*1000/(SQRT(3)*Q112)</f>
        <v>352.23414373373049</v>
      </c>
      <c r="R134" s="966">
        <v>6.2351999999999999</v>
      </c>
      <c r="S134" s="965">
        <v>1.1748000000000001</v>
      </c>
      <c r="T134" s="920">
        <f>SQRT(U134^2+V134^2)*1000/(SQRT(3)*T112)</f>
        <v>358.10795949111161</v>
      </c>
      <c r="U134" s="966">
        <v>6.3468</v>
      </c>
      <c r="V134" s="965">
        <v>1.1532</v>
      </c>
      <c r="W134" s="920">
        <f>SQRT(X134^2+Y134^2)*1000/(SQRT(3)*W112)</f>
        <v>347.59664059972306</v>
      </c>
      <c r="X134" s="966">
        <v>6.1692</v>
      </c>
      <c r="Y134" s="965">
        <v>1.0704</v>
      </c>
      <c r="Z134" s="920">
        <f>SQRT(AA134^2+AB134^2)*1000/(SQRT(3)*Z112)</f>
        <v>328.52054054827414</v>
      </c>
      <c r="AA134" s="966">
        <v>5.8296000000000001</v>
      </c>
      <c r="AB134" s="965">
        <v>1.0176000000000001</v>
      </c>
      <c r="AC134" s="920">
        <f>SQRT(AD134^2+AE134^2)*1000/(SQRT(3)*AC112)</f>
        <v>307.06407981466356</v>
      </c>
      <c r="AD134" s="966">
        <v>5.4455999999999998</v>
      </c>
      <c r="AE134" s="965">
        <v>0.96960000000000002</v>
      </c>
      <c r="AF134" s="920">
        <f>SQRT(AG134^2+AH134^2)*1000/(SQRT(3)*AF112)</f>
        <v>269.2088322736638</v>
      </c>
      <c r="AG134" s="966">
        <v>4.8095999999999997</v>
      </c>
      <c r="AH134" s="965">
        <v>0.91559999999999997</v>
      </c>
      <c r="AI134" s="920">
        <f>SQRT(AJ134^2+AK134^2)*1000/(SQRT(3)*AI112)</f>
        <v>236.55612556900257</v>
      </c>
      <c r="AJ134" s="966">
        <v>4.2072000000000003</v>
      </c>
      <c r="AK134" s="965">
        <v>0.89880000000000004</v>
      </c>
      <c r="AL134" s="920">
        <f>SQRT(AM134^2+AN134^2)*1000/(SQRT(3)*AL112)</f>
        <v>209.39838670281463</v>
      </c>
      <c r="AM134" s="966">
        <v>3.7044000000000001</v>
      </c>
      <c r="AN134" s="965">
        <v>0.88319999999999999</v>
      </c>
      <c r="AO134" s="920">
        <f>SQRT(AP134^2+AQ134^2)*1000/(SQRT(3)*AO112)</f>
        <v>194.71536805764237</v>
      </c>
      <c r="AP134" s="966">
        <v>3.4296000000000002</v>
      </c>
      <c r="AQ134" s="965">
        <v>0.88200000000000001</v>
      </c>
    </row>
    <row r="135" spans="1:47" ht="17.399999999999999" thickBot="1">
      <c r="A135" s="776" t="s">
        <v>319</v>
      </c>
      <c r="B135" s="777" t="s">
        <v>318</v>
      </c>
      <c r="C135" s="778"/>
      <c r="D135" s="779"/>
      <c r="E135" s="780"/>
      <c r="F135" s="781"/>
      <c r="G135" s="782"/>
      <c r="H135" s="952">
        <f>SQRT(I135^2+J135^2)*1000/(SQRT(3)*H112)</f>
        <v>35.139383281390266</v>
      </c>
      <c r="I135" s="966">
        <v>0.63119999999999998</v>
      </c>
      <c r="J135" s="965">
        <v>4.7399999999999998E-2</v>
      </c>
      <c r="K135" s="952">
        <f>SQRT(L135^2+M135^2)*1000/(SQRT(3)*K112)</f>
        <v>35.509759888476836</v>
      </c>
      <c r="L135" s="966">
        <v>0.63780000000000003</v>
      </c>
      <c r="M135" s="965">
        <v>4.8599999999999997E-2</v>
      </c>
      <c r="N135" s="952">
        <f>SQRT(O135^2+P135^2)*1000/(SQRT(3)*N112)</f>
        <v>37.163475221412547</v>
      </c>
      <c r="O135" s="966">
        <v>0.66779999999999995</v>
      </c>
      <c r="P135" s="965">
        <v>4.6800000000000001E-2</v>
      </c>
      <c r="Q135" s="952">
        <f>SQRT(R135^2+S135^2)*1000/(SQRT(3)*Q112)</f>
        <v>38.242878441342384</v>
      </c>
      <c r="R135" s="966">
        <v>0.68759999999999999</v>
      </c>
      <c r="S135" s="965">
        <v>4.2000000000000003E-2</v>
      </c>
      <c r="T135" s="952">
        <f>SQRT(U135^2+V135^2)*1000/(SQRT(3)*T112)</f>
        <v>38.451796843234433</v>
      </c>
      <c r="U135" s="966">
        <v>0.69179999999999997</v>
      </c>
      <c r="V135" s="965">
        <v>3.4200000000000001E-2</v>
      </c>
      <c r="W135" s="952">
        <f>SQRT(X135^2+Y135^2)*1000/(SQRT(3)*W112)</f>
        <v>37.578084384857931</v>
      </c>
      <c r="X135" s="966">
        <v>0.67679999999999996</v>
      </c>
      <c r="Y135" s="965">
        <v>1.2E-2</v>
      </c>
      <c r="Z135" s="952">
        <f>SQRT(AA135^2+AB135^2)*1000/(SQRT(3)*Z112)</f>
        <v>35.374810514473594</v>
      </c>
      <c r="AA135" s="966">
        <v>0.63719999999999999</v>
      </c>
      <c r="AB135" s="965">
        <v>4.7999999999999996E-3</v>
      </c>
      <c r="AC135" s="952">
        <f>SQRT(AD135^2+AE135^2)*1000/(SQRT(3)*AC112)</f>
        <v>32.677502303645149</v>
      </c>
      <c r="AD135" s="966">
        <v>0.58860000000000001</v>
      </c>
      <c r="AE135" s="965">
        <v>6.0000000000000001E-3</v>
      </c>
      <c r="AF135" s="952">
        <f>SQRT(AG135^2+AH135^2)*1000/(SQRT(3)*AF112)</f>
        <v>29.197446538246137</v>
      </c>
      <c r="AG135" s="966">
        <v>0.53100000000000003</v>
      </c>
      <c r="AH135" s="965">
        <v>5.9999999999999995E-4</v>
      </c>
      <c r="AI135" s="952">
        <f>SQRT(AJ135^2+AK135^2)*1000/(SQRT(3)*AI112)</f>
        <v>25.271790624341286</v>
      </c>
      <c r="AJ135" s="966">
        <v>0.45960000000000001</v>
      </c>
      <c r="AK135" s="965">
        <v>2.3999999999999998E-3</v>
      </c>
      <c r="AL135" s="952">
        <f>SQRT(AM135^2+AN135^2)*1000/(SQRT(3)*AL112)</f>
        <v>21.545458981444057</v>
      </c>
      <c r="AM135" s="966">
        <v>0.39179999999999998</v>
      </c>
      <c r="AN135" s="965">
        <v>5.4000000000000003E-3</v>
      </c>
      <c r="AO135" s="952">
        <f>SQRT(AP135^2+AQ135^2)*1000/(SQRT(3)*AO112)</f>
        <v>20.2254772990105</v>
      </c>
      <c r="AP135" s="966">
        <v>0.36780000000000002</v>
      </c>
      <c r="AQ135" s="965">
        <v>4.7999999999999996E-3</v>
      </c>
    </row>
    <row r="136" spans="1:47" ht="16.8">
      <c r="A136" s="1582" t="s">
        <v>50</v>
      </c>
      <c r="B136" s="1583"/>
      <c r="C136" s="1583"/>
      <c r="D136" s="1583"/>
      <c r="E136" s="1583"/>
      <c r="F136" s="1583"/>
      <c r="G136" s="1642"/>
      <c r="H136" s="773">
        <f t="shared" ref="H136:AQ136" si="12">H124+H125+H126+H127+H128+H129</f>
        <v>240.67305870672271</v>
      </c>
      <c r="I136" s="774">
        <f t="shared" si="12"/>
        <v>4.2346000000000004</v>
      </c>
      <c r="J136" s="775">
        <f t="shared" si="12"/>
        <v>0.65779999999999994</v>
      </c>
      <c r="K136" s="773">
        <f t="shared" si="12"/>
        <v>257.46320134796161</v>
      </c>
      <c r="L136" s="774">
        <f t="shared" si="12"/>
        <v>4.5308000000000002</v>
      </c>
      <c r="M136" s="775">
        <f t="shared" si="12"/>
        <v>0.70299999999999985</v>
      </c>
      <c r="N136" s="773">
        <f t="shared" si="12"/>
        <v>268.68459881310548</v>
      </c>
      <c r="O136" s="774">
        <f t="shared" si="12"/>
        <v>4.7323999999999993</v>
      </c>
      <c r="P136" s="775">
        <f t="shared" si="12"/>
        <v>0.71379999999999999</v>
      </c>
      <c r="Q136" s="773">
        <f t="shared" si="12"/>
        <v>270.40992449371373</v>
      </c>
      <c r="R136" s="774">
        <f t="shared" si="12"/>
        <v>4.7656000000000009</v>
      </c>
      <c r="S136" s="775">
        <f t="shared" si="12"/>
        <v>0.70140000000000013</v>
      </c>
      <c r="T136" s="773">
        <f t="shared" si="12"/>
        <v>275.76095576923115</v>
      </c>
      <c r="U136" s="774">
        <f t="shared" si="12"/>
        <v>4.8681999999999999</v>
      </c>
      <c r="V136" s="775">
        <f t="shared" si="12"/>
        <v>0.66520000000000001</v>
      </c>
      <c r="W136" s="773">
        <f t="shared" si="12"/>
        <v>272.43916219602988</v>
      </c>
      <c r="X136" s="774">
        <f t="shared" si="12"/>
        <v>4.8186000000000009</v>
      </c>
      <c r="Y136" s="775">
        <f t="shared" si="12"/>
        <v>0.60160000000000002</v>
      </c>
      <c r="Z136" s="773">
        <f t="shared" si="12"/>
        <v>250.26237056631004</v>
      </c>
      <c r="AA136" s="774">
        <f t="shared" si="12"/>
        <v>4.4260000000000002</v>
      </c>
      <c r="AB136" s="775">
        <f t="shared" si="12"/>
        <v>0.55279999999999985</v>
      </c>
      <c r="AC136" s="773">
        <f t="shared" si="12"/>
        <v>229.95853153793306</v>
      </c>
      <c r="AD136" s="774">
        <f t="shared" si="12"/>
        <v>4.0684000000000005</v>
      </c>
      <c r="AE136" s="775">
        <f t="shared" si="12"/>
        <v>0.49580000000000002</v>
      </c>
      <c r="AF136" s="773">
        <f t="shared" si="12"/>
        <v>204.45207645819787</v>
      </c>
      <c r="AG136" s="774">
        <f t="shared" si="12"/>
        <v>3.6150000000000002</v>
      </c>
      <c r="AH136" s="775">
        <f t="shared" si="12"/>
        <v>0.45259999999999995</v>
      </c>
      <c r="AI136" s="773">
        <f t="shared" si="12"/>
        <v>182.92871411729192</v>
      </c>
      <c r="AJ136" s="774">
        <f t="shared" si="12"/>
        <v>3.2271999999999998</v>
      </c>
      <c r="AK136" s="775">
        <f t="shared" si="12"/>
        <v>0.44800000000000001</v>
      </c>
      <c r="AL136" s="773">
        <f t="shared" si="12"/>
        <v>161.25184538012149</v>
      </c>
      <c r="AM136" s="774">
        <f t="shared" si="12"/>
        <v>2.8368000000000002</v>
      </c>
      <c r="AN136" s="775">
        <f t="shared" si="12"/>
        <v>0.44019999999999998</v>
      </c>
      <c r="AO136" s="773">
        <f t="shared" si="12"/>
        <v>148.75669418265875</v>
      </c>
      <c r="AP136" s="774">
        <f t="shared" si="12"/>
        <v>2.6124000000000001</v>
      </c>
      <c r="AQ136" s="775">
        <f t="shared" si="12"/>
        <v>0.4294</v>
      </c>
      <c r="AR136" s="720"/>
      <c r="AS136" s="720"/>
    </row>
    <row r="137" spans="1:47" ht="17.399999999999999" thickBot="1">
      <c r="A137" s="1585" t="s">
        <v>51</v>
      </c>
      <c r="B137" s="1586"/>
      <c r="C137" s="1586"/>
      <c r="D137" s="1586"/>
      <c r="E137" s="1586"/>
      <c r="F137" s="1586"/>
      <c r="G137" s="1657"/>
      <c r="H137" s="813">
        <f t="shared" ref="H137:AQ137" si="13">H130+H131+H132+H133+H134+H135</f>
        <v>392.59029393817138</v>
      </c>
      <c r="I137" s="814">
        <f t="shared" si="13"/>
        <v>6.9568999999999992</v>
      </c>
      <c r="J137" s="815">
        <f t="shared" si="13"/>
        <v>1.2141999999999999</v>
      </c>
      <c r="K137" s="813">
        <f t="shared" si="13"/>
        <v>419.93351542316714</v>
      </c>
      <c r="L137" s="814">
        <f t="shared" si="13"/>
        <v>7.4423000000000004</v>
      </c>
      <c r="M137" s="815">
        <f t="shared" si="13"/>
        <v>1.2978000000000001</v>
      </c>
      <c r="N137" s="813">
        <f t="shared" si="13"/>
        <v>427.22697188435808</v>
      </c>
      <c r="O137" s="814">
        <f t="shared" si="13"/>
        <v>7.5753000000000004</v>
      </c>
      <c r="P137" s="815">
        <f t="shared" si="13"/>
        <v>1.2956000000000001</v>
      </c>
      <c r="Q137" s="813">
        <f t="shared" si="13"/>
        <v>432.07755556781524</v>
      </c>
      <c r="R137" s="814">
        <f t="shared" si="13"/>
        <v>7.6628999999999996</v>
      </c>
      <c r="S137" s="815">
        <f t="shared" si="13"/>
        <v>1.2987000000000002</v>
      </c>
      <c r="T137" s="813">
        <f t="shared" si="13"/>
        <v>438.71907405750994</v>
      </c>
      <c r="U137" s="814">
        <f t="shared" si="13"/>
        <v>7.7884000000000002</v>
      </c>
      <c r="V137" s="815">
        <f t="shared" si="13"/>
        <v>1.2706999999999999</v>
      </c>
      <c r="W137" s="813">
        <f t="shared" si="13"/>
        <v>426.32481810705474</v>
      </c>
      <c r="X137" s="814">
        <f t="shared" si="13"/>
        <v>7.5785999999999998</v>
      </c>
      <c r="Y137" s="815">
        <f t="shared" si="13"/>
        <v>1.1561000000000001</v>
      </c>
      <c r="Z137" s="813">
        <f t="shared" si="13"/>
        <v>403.88339527913814</v>
      </c>
      <c r="AA137" s="814">
        <f t="shared" si="13"/>
        <v>7.1814999999999998</v>
      </c>
      <c r="AB137" s="815">
        <f t="shared" si="13"/>
        <v>1.0847</v>
      </c>
      <c r="AC137" s="813">
        <f t="shared" si="13"/>
        <v>379.0325848963688</v>
      </c>
      <c r="AD137" s="814">
        <f t="shared" si="13"/>
        <v>6.7363</v>
      </c>
      <c r="AE137" s="815">
        <f t="shared" si="13"/>
        <v>1.0399</v>
      </c>
      <c r="AF137" s="813">
        <f t="shared" si="13"/>
        <v>334.3411707721848</v>
      </c>
      <c r="AG137" s="814">
        <f t="shared" si="13"/>
        <v>5.9890999999999996</v>
      </c>
      <c r="AH137" s="815">
        <f t="shared" si="13"/>
        <v>0.97289999999999999</v>
      </c>
      <c r="AI137" s="813">
        <f t="shared" si="13"/>
        <v>292.53466138921561</v>
      </c>
      <c r="AJ137" s="814">
        <f t="shared" si="13"/>
        <v>5.2197000000000005</v>
      </c>
      <c r="AK137" s="815">
        <f t="shared" si="13"/>
        <v>0.95520000000000005</v>
      </c>
      <c r="AL137" s="813">
        <f t="shared" si="13"/>
        <v>259.33625565177772</v>
      </c>
      <c r="AM137" s="814">
        <f t="shared" si="13"/>
        <v>4.6067</v>
      </c>
      <c r="AN137" s="815">
        <f t="shared" si="13"/>
        <v>0.93949999999999989</v>
      </c>
      <c r="AO137" s="813">
        <f t="shared" si="13"/>
        <v>241.60705189578067</v>
      </c>
      <c r="AP137" s="814">
        <f t="shared" si="13"/>
        <v>4.2764000000000006</v>
      </c>
      <c r="AQ137" s="815">
        <f t="shared" si="13"/>
        <v>0.93359999999999999</v>
      </c>
      <c r="AR137" s="720"/>
      <c r="AS137" s="720"/>
    </row>
    <row r="138" spans="1:47" ht="17.399999999999999" thickBot="1">
      <c r="A138" s="1588" t="s">
        <v>52</v>
      </c>
      <c r="B138" s="1589"/>
      <c r="C138" s="1589"/>
      <c r="D138" s="1589"/>
      <c r="E138" s="1589"/>
      <c r="F138" s="1589"/>
      <c r="G138" s="1589"/>
      <c r="H138" s="820">
        <f t="shared" ref="H138:AQ138" si="14">H136+H137</f>
        <v>633.2633526448941</v>
      </c>
      <c r="I138" s="821">
        <f t="shared" si="14"/>
        <v>11.1915</v>
      </c>
      <c r="J138" s="822">
        <f t="shared" si="14"/>
        <v>1.8719999999999999</v>
      </c>
      <c r="K138" s="820">
        <f t="shared" si="14"/>
        <v>677.39671677112869</v>
      </c>
      <c r="L138" s="821">
        <f t="shared" si="14"/>
        <v>11.973100000000001</v>
      </c>
      <c r="M138" s="822">
        <f t="shared" si="14"/>
        <v>2.0007999999999999</v>
      </c>
      <c r="N138" s="820">
        <f t="shared" si="14"/>
        <v>695.9115706974635</v>
      </c>
      <c r="O138" s="821">
        <f t="shared" si="14"/>
        <v>12.307700000000001</v>
      </c>
      <c r="P138" s="822">
        <f t="shared" si="14"/>
        <v>2.0094000000000003</v>
      </c>
      <c r="Q138" s="820">
        <f t="shared" si="14"/>
        <v>702.48748006152891</v>
      </c>
      <c r="R138" s="821">
        <f t="shared" si="14"/>
        <v>12.4285</v>
      </c>
      <c r="S138" s="822">
        <f t="shared" si="14"/>
        <v>2.0001000000000002</v>
      </c>
      <c r="T138" s="820">
        <f t="shared" si="14"/>
        <v>714.48002982674109</v>
      </c>
      <c r="U138" s="821">
        <f t="shared" si="14"/>
        <v>12.656600000000001</v>
      </c>
      <c r="V138" s="822">
        <f t="shared" si="14"/>
        <v>1.9359</v>
      </c>
      <c r="W138" s="820">
        <f t="shared" si="14"/>
        <v>698.76398030308462</v>
      </c>
      <c r="X138" s="821">
        <f t="shared" si="14"/>
        <v>12.397200000000002</v>
      </c>
      <c r="Y138" s="822">
        <f t="shared" si="14"/>
        <v>1.7577000000000003</v>
      </c>
      <c r="Z138" s="820">
        <f t="shared" si="14"/>
        <v>654.14576584544818</v>
      </c>
      <c r="AA138" s="821">
        <f t="shared" si="14"/>
        <v>11.6075</v>
      </c>
      <c r="AB138" s="822">
        <f t="shared" si="14"/>
        <v>1.6374999999999997</v>
      </c>
      <c r="AC138" s="820">
        <f t="shared" si="14"/>
        <v>608.99111643430183</v>
      </c>
      <c r="AD138" s="821">
        <f t="shared" si="14"/>
        <v>10.8047</v>
      </c>
      <c r="AE138" s="822">
        <f t="shared" si="14"/>
        <v>1.5357000000000001</v>
      </c>
      <c r="AF138" s="820">
        <f t="shared" si="14"/>
        <v>538.79324723038269</v>
      </c>
      <c r="AG138" s="821">
        <f t="shared" si="14"/>
        <v>9.604099999999999</v>
      </c>
      <c r="AH138" s="822">
        <f t="shared" si="14"/>
        <v>1.4255</v>
      </c>
      <c r="AI138" s="820">
        <f t="shared" si="14"/>
        <v>475.46337550650753</v>
      </c>
      <c r="AJ138" s="821">
        <f t="shared" si="14"/>
        <v>8.4468999999999994</v>
      </c>
      <c r="AK138" s="822">
        <f t="shared" si="14"/>
        <v>1.4032</v>
      </c>
      <c r="AL138" s="820">
        <f t="shared" si="14"/>
        <v>420.58810103189921</v>
      </c>
      <c r="AM138" s="821">
        <f t="shared" si="14"/>
        <v>7.4435000000000002</v>
      </c>
      <c r="AN138" s="822">
        <f t="shared" si="14"/>
        <v>1.3796999999999999</v>
      </c>
      <c r="AO138" s="820">
        <f t="shared" si="14"/>
        <v>390.36374607843942</v>
      </c>
      <c r="AP138" s="821">
        <f t="shared" si="14"/>
        <v>6.8888000000000007</v>
      </c>
      <c r="AQ138" s="822">
        <f t="shared" si="14"/>
        <v>1.363</v>
      </c>
    </row>
    <row r="139" spans="1:47" ht="17.399999999999999" thickBot="1">
      <c r="A139" s="823"/>
      <c r="B139" s="711"/>
      <c r="C139" s="757"/>
      <c r="D139" s="759"/>
      <c r="E139" s="760"/>
      <c r="F139" s="759"/>
      <c r="G139" s="760"/>
      <c r="H139" s="761"/>
      <c r="I139" s="759"/>
      <c r="J139" s="710"/>
      <c r="K139" s="761"/>
      <c r="L139" s="759"/>
      <c r="M139" s="759"/>
      <c r="N139" s="761"/>
      <c r="O139" s="759"/>
      <c r="P139" s="759"/>
      <c r="Q139" s="761"/>
      <c r="R139" s="759"/>
      <c r="S139" s="759"/>
      <c r="T139" s="761"/>
      <c r="U139" s="759"/>
      <c r="V139" s="759"/>
      <c r="W139" s="761"/>
      <c r="X139" s="759"/>
      <c r="Y139" s="759"/>
      <c r="Z139" s="761"/>
      <c r="AA139" s="759"/>
      <c r="AB139" s="759"/>
      <c r="AC139" s="761"/>
      <c r="AD139" s="759"/>
      <c r="AE139" s="759"/>
      <c r="AF139" s="761"/>
      <c r="AG139" s="759"/>
      <c r="AH139" s="759"/>
      <c r="AI139" s="761"/>
      <c r="AJ139" s="759"/>
      <c r="AK139" s="759"/>
      <c r="AL139" s="761"/>
      <c r="AM139" s="759"/>
      <c r="AN139" s="759"/>
      <c r="AO139" s="761"/>
      <c r="AP139" s="759"/>
      <c r="AQ139" s="759"/>
    </row>
    <row r="140" spans="1:47" ht="16.8">
      <c r="A140" s="1563" t="s">
        <v>28</v>
      </c>
      <c r="B140" s="1564"/>
      <c r="C140" s="1564"/>
      <c r="D140" s="1555" t="s">
        <v>29</v>
      </c>
      <c r="E140" s="1556"/>
      <c r="F140" s="1556" t="s">
        <v>30</v>
      </c>
      <c r="G140" s="1557"/>
      <c r="H140" s="721" t="s">
        <v>9</v>
      </c>
      <c r="I140" s="722" t="s">
        <v>10</v>
      </c>
      <c r="J140" s="723" t="s">
        <v>11</v>
      </c>
      <c r="K140" s="721" t="s">
        <v>9</v>
      </c>
      <c r="L140" s="722" t="s">
        <v>10</v>
      </c>
      <c r="M140" s="723" t="s">
        <v>11</v>
      </c>
      <c r="N140" s="721" t="s">
        <v>9</v>
      </c>
      <c r="O140" s="722" t="s">
        <v>10</v>
      </c>
      <c r="P140" s="723" t="s">
        <v>11</v>
      </c>
      <c r="Q140" s="721" t="s">
        <v>9</v>
      </c>
      <c r="R140" s="722" t="s">
        <v>10</v>
      </c>
      <c r="S140" s="723" t="s">
        <v>11</v>
      </c>
      <c r="T140" s="721" t="s">
        <v>9</v>
      </c>
      <c r="U140" s="722" t="s">
        <v>10</v>
      </c>
      <c r="V140" s="723" t="s">
        <v>11</v>
      </c>
      <c r="W140" s="721" t="s">
        <v>9</v>
      </c>
      <c r="X140" s="722" t="s">
        <v>10</v>
      </c>
      <c r="Y140" s="723" t="s">
        <v>11</v>
      </c>
      <c r="Z140" s="721" t="s">
        <v>9</v>
      </c>
      <c r="AA140" s="722" t="s">
        <v>10</v>
      </c>
      <c r="AB140" s="723" t="s">
        <v>11</v>
      </c>
      <c r="AC140" s="721" t="s">
        <v>9</v>
      </c>
      <c r="AD140" s="722" t="s">
        <v>10</v>
      </c>
      <c r="AE140" s="723" t="s">
        <v>11</v>
      </c>
      <c r="AF140" s="721" t="s">
        <v>9</v>
      </c>
      <c r="AG140" s="722" t="s">
        <v>10</v>
      </c>
      <c r="AH140" s="723" t="s">
        <v>11</v>
      </c>
      <c r="AI140" s="721" t="s">
        <v>9</v>
      </c>
      <c r="AJ140" s="722" t="s">
        <v>10</v>
      </c>
      <c r="AK140" s="723" t="s">
        <v>11</v>
      </c>
      <c r="AL140" s="721" t="s">
        <v>9</v>
      </c>
      <c r="AM140" s="722" t="s">
        <v>10</v>
      </c>
      <c r="AN140" s="723" t="s">
        <v>11</v>
      </c>
      <c r="AO140" s="721" t="s">
        <v>9</v>
      </c>
      <c r="AP140" s="722" t="s">
        <v>10</v>
      </c>
      <c r="AQ140" s="723" t="s">
        <v>11</v>
      </c>
    </row>
    <row r="141" spans="1:47" ht="17.399999999999999" thickBot="1">
      <c r="A141" s="1580" t="s">
        <v>262</v>
      </c>
      <c r="B141" s="1581"/>
      <c r="C141" s="1581"/>
      <c r="D141" s="970" t="s">
        <v>32</v>
      </c>
      <c r="E141" s="969" t="s">
        <v>33</v>
      </c>
      <c r="F141" s="968" t="s">
        <v>32</v>
      </c>
      <c r="G141" s="967" t="s">
        <v>33</v>
      </c>
      <c r="H141" s="727" t="s">
        <v>14</v>
      </c>
      <c r="I141" s="728" t="s">
        <v>15</v>
      </c>
      <c r="J141" s="729" t="s">
        <v>70</v>
      </c>
      <c r="K141" s="727" t="s">
        <v>14</v>
      </c>
      <c r="L141" s="728" t="s">
        <v>15</v>
      </c>
      <c r="M141" s="729" t="s">
        <v>70</v>
      </c>
      <c r="N141" s="727" t="s">
        <v>14</v>
      </c>
      <c r="O141" s="728" t="s">
        <v>15</v>
      </c>
      <c r="P141" s="729" t="s">
        <v>70</v>
      </c>
      <c r="Q141" s="727" t="s">
        <v>14</v>
      </c>
      <c r="R141" s="728" t="s">
        <v>15</v>
      </c>
      <c r="S141" s="729" t="s">
        <v>70</v>
      </c>
      <c r="T141" s="727" t="s">
        <v>14</v>
      </c>
      <c r="U141" s="728" t="s">
        <v>15</v>
      </c>
      <c r="V141" s="729" t="s">
        <v>70</v>
      </c>
      <c r="W141" s="727" t="s">
        <v>14</v>
      </c>
      <c r="X141" s="728" t="s">
        <v>15</v>
      </c>
      <c r="Y141" s="729" t="s">
        <v>70</v>
      </c>
      <c r="Z141" s="727" t="s">
        <v>14</v>
      </c>
      <c r="AA141" s="728" t="s">
        <v>15</v>
      </c>
      <c r="AB141" s="729" t="s">
        <v>70</v>
      </c>
      <c r="AC141" s="727" t="s">
        <v>14</v>
      </c>
      <c r="AD141" s="728" t="s">
        <v>15</v>
      </c>
      <c r="AE141" s="729" t="s">
        <v>70</v>
      </c>
      <c r="AF141" s="727" t="s">
        <v>14</v>
      </c>
      <c r="AG141" s="728" t="s">
        <v>15</v>
      </c>
      <c r="AH141" s="729" t="s">
        <v>70</v>
      </c>
      <c r="AI141" s="727" t="s">
        <v>14</v>
      </c>
      <c r="AJ141" s="728" t="s">
        <v>15</v>
      </c>
      <c r="AK141" s="729" t="s">
        <v>70</v>
      </c>
      <c r="AL141" s="727" t="s">
        <v>14</v>
      </c>
      <c r="AM141" s="728" t="s">
        <v>15</v>
      </c>
      <c r="AN141" s="729" t="s">
        <v>70</v>
      </c>
      <c r="AO141" s="727" t="s">
        <v>14</v>
      </c>
      <c r="AP141" s="728" t="s">
        <v>15</v>
      </c>
      <c r="AQ141" s="729" t="s">
        <v>70</v>
      </c>
    </row>
    <row r="142" spans="1:47" ht="16.8">
      <c r="A142" s="816" t="s">
        <v>317</v>
      </c>
      <c r="B142" s="767" t="s">
        <v>278</v>
      </c>
      <c r="C142" s="768"/>
      <c r="D142" s="769"/>
      <c r="E142" s="770"/>
      <c r="F142" s="771"/>
      <c r="G142" s="772"/>
      <c r="H142" s="920">
        <f>SQRT(I142^2+J142^2)*1000/(SQRT(3)*H105)</f>
        <v>0</v>
      </c>
      <c r="I142" s="966"/>
      <c r="J142" s="965"/>
      <c r="K142" s="920">
        <f>SQRT(L142^2+M142^2)*1000/(SQRT(3)*K105)</f>
        <v>0</v>
      </c>
      <c r="L142" s="966"/>
      <c r="M142" s="965"/>
      <c r="N142" s="920">
        <f>SQRT(O142^2+P142^2)*1000/(SQRT(3)*N105)</f>
        <v>0</v>
      </c>
      <c r="O142" s="966"/>
      <c r="P142" s="965"/>
      <c r="Q142" s="920">
        <f>SQRT(R142^2+S142^2)*1000/(SQRT(3)*Q105)</f>
        <v>0</v>
      </c>
      <c r="R142" s="966"/>
      <c r="S142" s="965"/>
      <c r="T142" s="920">
        <f>SQRT(U142^2+V142^2)*1000/(SQRT(3)*T105)</f>
        <v>0</v>
      </c>
      <c r="U142" s="966"/>
      <c r="V142" s="965"/>
      <c r="W142" s="920">
        <f>SQRT(X142^2+Y142^2)*1000/(SQRT(3)*W105)</f>
        <v>0</v>
      </c>
      <c r="X142" s="966"/>
      <c r="Y142" s="965"/>
      <c r="Z142" s="920">
        <f>SQRT(AA142^2+AB142^2)*1000/(SQRT(3)*Z105)</f>
        <v>0</v>
      </c>
      <c r="AA142" s="966"/>
      <c r="AB142" s="965"/>
      <c r="AC142" s="920">
        <f>SQRT(AD142^2+AE142^2)*1000/(SQRT(3)*AC105)</f>
        <v>0</v>
      </c>
      <c r="AD142" s="966"/>
      <c r="AE142" s="965"/>
      <c r="AF142" s="920">
        <f>SQRT(AG142^2+AH142^2)*1000/(SQRT(3)*AF105)</f>
        <v>0</v>
      </c>
      <c r="AG142" s="966"/>
      <c r="AH142" s="965"/>
      <c r="AI142" s="920">
        <f>SQRT(AJ142^2+AK142^2)*1000/(SQRT(3)*AI105)</f>
        <v>0</v>
      </c>
      <c r="AJ142" s="966"/>
      <c r="AK142" s="965"/>
      <c r="AL142" s="920">
        <f>SQRT(AM142^2+AN142^2)*1000/(SQRT(3)*AL105)</f>
        <v>0</v>
      </c>
      <c r="AM142" s="966"/>
      <c r="AN142" s="965"/>
      <c r="AO142" s="920">
        <f>SQRT(AP142^2+AQ142^2)*1000/(SQRT(3)*AO105)</f>
        <v>0</v>
      </c>
      <c r="AP142" s="966"/>
      <c r="AQ142" s="965"/>
      <c r="AR142" s="720"/>
      <c r="AS142" s="720"/>
      <c r="AT142" s="963"/>
      <c r="AU142" s="963"/>
    </row>
    <row r="143" spans="1:47" ht="16.8">
      <c r="A143" s="776" t="s">
        <v>316</v>
      </c>
      <c r="B143" s="777" t="s">
        <v>297</v>
      </c>
      <c r="C143" s="778"/>
      <c r="D143" s="779"/>
      <c r="E143" s="780"/>
      <c r="F143" s="781"/>
      <c r="G143" s="782"/>
      <c r="H143" s="920">
        <f>SQRT(I143^2+J143^2)*1000/(SQRT(3)*H105)</f>
        <v>182.40362377763529</v>
      </c>
      <c r="I143" s="966">
        <v>1.80792</v>
      </c>
      <c r="J143" s="965">
        <v>0.66744000000000003</v>
      </c>
      <c r="K143" s="920">
        <f>SQRT(L143^2+M143^2)*1000/(SQRT(3)*K105)</f>
        <v>193.75565225693506</v>
      </c>
      <c r="L143" s="966">
        <v>1.9317599999999999</v>
      </c>
      <c r="M143" s="965">
        <v>0.67752000000000001</v>
      </c>
      <c r="N143" s="920">
        <f>SQRT(O143^2+P143^2)*1000/(SQRT(3)*N105)</f>
        <v>193.92741386654271</v>
      </c>
      <c r="O143" s="966">
        <v>1.9461599999999999</v>
      </c>
      <c r="P143" s="965">
        <v>0.64080000000000004</v>
      </c>
      <c r="Q143" s="920">
        <f>SQRT(R143^2+S143^2)*1000/(SQRT(3)*Q105)</f>
        <v>185.88449569663516</v>
      </c>
      <c r="R143" s="966">
        <v>1.87164</v>
      </c>
      <c r="S143" s="965">
        <v>0.59508000000000005</v>
      </c>
      <c r="T143" s="920">
        <f>SQRT(U143^2+V143^2)*1000/(SQRT(3)*T105)</f>
        <v>175.53795694800976</v>
      </c>
      <c r="U143" s="966">
        <v>1.7784</v>
      </c>
      <c r="V143" s="965">
        <v>0.52632000000000001</v>
      </c>
      <c r="W143" s="920">
        <f>SQRT(X143^2+Y143^2)*1000/(SQRT(3)*W105)</f>
        <v>169.86370140367023</v>
      </c>
      <c r="X143" s="966">
        <v>1.7276400000000001</v>
      </c>
      <c r="Y143" s="965">
        <v>0.48599999999999999</v>
      </c>
      <c r="Z143" s="920">
        <f>SQRT(AA143^2+AB143^2)*1000/(SQRT(3)*Z105)</f>
        <v>164.39111822952793</v>
      </c>
      <c r="AA143" s="966">
        <v>1.67364</v>
      </c>
      <c r="AB143" s="965">
        <v>0.46439999999999998</v>
      </c>
      <c r="AC143" s="920">
        <f>SQRT(AD143^2+AE143^2)*1000/(SQRT(3)*AC105)</f>
        <v>156.85115575970445</v>
      </c>
      <c r="AD143" s="966">
        <v>1.5969599999999999</v>
      </c>
      <c r="AE143" s="965">
        <v>0.44280000000000003</v>
      </c>
      <c r="AF143" s="920">
        <f>SQRT(AG143^2+AH143^2)*1000/(SQRT(3)*AF105)</f>
        <v>145.23983186814056</v>
      </c>
      <c r="AG143" s="966">
        <v>1.47672</v>
      </c>
      <c r="AH143" s="965">
        <v>0.41724</v>
      </c>
      <c r="AI143" s="920">
        <f>SQRT(AJ143^2+AK143^2)*1000/(SQRT(3)*AI105)</f>
        <v>132.90609293951169</v>
      </c>
      <c r="AJ143" s="966">
        <v>1.3428</v>
      </c>
      <c r="AK143" s="965">
        <v>0.41076000000000001</v>
      </c>
      <c r="AL143" s="920">
        <f>SQRT(AM143^2+AN143^2)*1000/(SQRT(3)*AL105)</f>
        <v>121.03255089723156</v>
      </c>
      <c r="AM143" s="966">
        <v>1.2330000000000001</v>
      </c>
      <c r="AN143" s="965">
        <v>0.41111999999999999</v>
      </c>
      <c r="AO143" s="920">
        <f>SQRT(AP143^2+AQ143^2)*1000/(SQRT(3)*AO105)</f>
        <v>116.72986344449765</v>
      </c>
      <c r="AP143" s="966">
        <v>1.1872799999999999</v>
      </c>
      <c r="AQ143" s="965">
        <v>0.40211999999999998</v>
      </c>
      <c r="AR143" s="720"/>
      <c r="AS143" s="720"/>
      <c r="AT143" s="963"/>
      <c r="AU143" s="963"/>
    </row>
    <row r="144" spans="1:47" ht="16.8">
      <c r="A144" s="776" t="s">
        <v>315</v>
      </c>
      <c r="B144" s="777" t="s">
        <v>314</v>
      </c>
      <c r="C144" s="778"/>
      <c r="D144" s="779"/>
      <c r="E144" s="780"/>
      <c r="F144" s="781"/>
      <c r="G144" s="782"/>
      <c r="H144" s="920">
        <f>SQRT(I144^2+J144^2)*1000/(SQRT(3)*H105)</f>
        <v>4.7154608558487894</v>
      </c>
      <c r="I144" s="966">
        <v>4.3920000000000001E-2</v>
      </c>
      <c r="J144" s="965">
        <v>2.3519999999999999E-2</v>
      </c>
      <c r="K144" s="920">
        <f>SQRT(L144^2+M144^2)*1000/(SQRT(3)*K105)</f>
        <v>4.3365189263760309</v>
      </c>
      <c r="L144" s="966">
        <v>4.0079999999999998E-2</v>
      </c>
      <c r="M144" s="965">
        <v>2.2200000000000001E-2</v>
      </c>
      <c r="N144" s="920">
        <f>SQRT(O144^2+P144^2)*1000/(SQRT(3)*N105)</f>
        <v>4.2034270197095349</v>
      </c>
      <c r="O144" s="966">
        <v>3.8039999999999997E-2</v>
      </c>
      <c r="P144" s="965">
        <v>2.2919999999999999E-2</v>
      </c>
      <c r="Q144" s="920">
        <f>SQRT(R144^2+S144^2)*1000/(SQRT(3)*Q105)</f>
        <v>4.7502528257019359</v>
      </c>
      <c r="R144" s="966">
        <v>4.4400000000000002E-2</v>
      </c>
      <c r="S144" s="965">
        <v>2.3400000000000001E-2</v>
      </c>
      <c r="T144" s="920">
        <f>SQRT(U144^2+V144^2)*1000/(SQRT(3)*T105)</f>
        <v>5.1409166941112217</v>
      </c>
      <c r="U144" s="966">
        <v>4.8959999999999997E-2</v>
      </c>
      <c r="V144" s="965">
        <v>2.3519999999999999E-2</v>
      </c>
      <c r="W144" s="920">
        <f>SQRT(X144^2+Y144^2)*1000/(SQRT(3)*W105)</f>
        <v>5.4349343282983549</v>
      </c>
      <c r="X144" s="966">
        <v>5.1479999999999998E-2</v>
      </c>
      <c r="Y144" s="965">
        <v>2.5440000000000001E-2</v>
      </c>
      <c r="Z144" s="920">
        <f>SQRT(AA144^2+AB144^2)*1000/(SQRT(3)*Z105)</f>
        <v>5.5418759587980295</v>
      </c>
      <c r="AA144" s="966">
        <v>5.2080000000000001E-2</v>
      </c>
      <c r="AB144" s="965">
        <v>2.6759999999999999E-2</v>
      </c>
      <c r="AC144" s="920">
        <f>SQRT(AD144^2+AE144^2)*1000/(SQRT(3)*AC105)</f>
        <v>5.8238036593003457</v>
      </c>
      <c r="AD144" s="966">
        <v>5.3519999999999998E-2</v>
      </c>
      <c r="AE144" s="965">
        <v>3.0360000000000002E-2</v>
      </c>
      <c r="AF144" s="920">
        <f>SQRT(AG144^2+AH144^2)*1000/(SQRT(3)*AF105)</f>
        <v>5.5561379729946383</v>
      </c>
      <c r="AG144" s="966">
        <v>5.0880000000000002E-2</v>
      </c>
      <c r="AH144" s="965">
        <v>2.928E-2</v>
      </c>
      <c r="AI144" s="920">
        <f>SQRT(AJ144^2+AK144^2)*1000/(SQRT(3)*AI105)</f>
        <v>4.5375864667568386</v>
      </c>
      <c r="AJ144" s="966">
        <v>4.0559999999999999E-2</v>
      </c>
      <c r="AK144" s="965">
        <v>2.5559999999999999E-2</v>
      </c>
      <c r="AL144" s="920">
        <f>SQRT(AM144^2+AN144^2)*1000/(SQRT(3)*AL105)</f>
        <v>3.7856567026257513</v>
      </c>
      <c r="AM144" s="966">
        <v>3.4439999999999998E-2</v>
      </c>
      <c r="AN144" s="965">
        <v>2.1600000000000001E-2</v>
      </c>
      <c r="AO144" s="920">
        <f>SQRT(AP144^2+AQ144^2)*1000/(SQRT(3)*AO105)</f>
        <v>3.3835373001949622</v>
      </c>
      <c r="AP144" s="966">
        <v>3.2280000000000003E-2</v>
      </c>
      <c r="AQ144" s="965">
        <v>1.668E-2</v>
      </c>
      <c r="AR144" s="720"/>
      <c r="AS144" s="720"/>
      <c r="AT144" s="963"/>
      <c r="AU144" s="963"/>
    </row>
    <row r="145" spans="1:47" ht="16.8">
      <c r="A145" s="776" t="s">
        <v>235</v>
      </c>
      <c r="B145" s="777" t="s">
        <v>313</v>
      </c>
      <c r="C145" s="778"/>
      <c r="D145" s="779"/>
      <c r="E145" s="780"/>
      <c r="F145" s="781"/>
      <c r="G145" s="782"/>
      <c r="H145" s="920">
        <f>SQRT(I145^2+J145^2)*1000/(SQRT(3)*H105)</f>
        <v>36.901310600016984</v>
      </c>
      <c r="I145" s="966">
        <v>0.36720000000000003</v>
      </c>
      <c r="J145" s="965">
        <v>0.13103999999999999</v>
      </c>
      <c r="K145" s="920">
        <f>SQRT(L145^2+M145^2)*1000/(SQRT(3)*K105)</f>
        <v>35.995968599859708</v>
      </c>
      <c r="L145" s="966">
        <v>0.35820000000000002</v>
      </c>
      <c r="M145" s="965">
        <v>0.1278</v>
      </c>
      <c r="N145" s="920">
        <f>SQRT(O145^2+P145^2)*1000/(SQRT(3)*N105)</f>
        <v>31.360110541737619</v>
      </c>
      <c r="O145" s="966">
        <v>0.31752000000000002</v>
      </c>
      <c r="P145" s="965">
        <v>9.468E-2</v>
      </c>
      <c r="Q145" s="920">
        <f>SQRT(R145^2+S145^2)*1000/(SQRT(3)*Q105)</f>
        <v>31.851944512942641</v>
      </c>
      <c r="R145" s="966">
        <v>0.31824000000000002</v>
      </c>
      <c r="S145" s="965">
        <v>0.10944</v>
      </c>
      <c r="T145" s="920">
        <f>SQRT(U145^2+V145^2)*1000/(SQRT(3)*T105)</f>
        <v>30.925566246640592</v>
      </c>
      <c r="U145" s="966">
        <v>0.30887999999999999</v>
      </c>
      <c r="V145" s="965">
        <v>0.10656</v>
      </c>
      <c r="W145" s="920">
        <f>SQRT(X145^2+Y145^2)*1000/(SQRT(3)*W105)</f>
        <v>23.129658257409293</v>
      </c>
      <c r="X145" s="966">
        <v>0.23363999999999999</v>
      </c>
      <c r="Y145" s="965">
        <v>7.1639999999999995E-2</v>
      </c>
      <c r="Z145" s="920">
        <f>SQRT(AA145^2+AB145^2)*1000/(SQRT(3)*Z105)</f>
        <v>15.688743510472163</v>
      </c>
      <c r="AA145" s="966">
        <v>0.15767999999999999</v>
      </c>
      <c r="AB145" s="965">
        <v>5.1119999999999999E-2</v>
      </c>
      <c r="AC145" s="920">
        <f>SQRT(AD145^2+AE145^2)*1000/(SQRT(3)*AC105)</f>
        <v>14.77348234859039</v>
      </c>
      <c r="AD145" s="966">
        <v>0.14868000000000001</v>
      </c>
      <c r="AE145" s="965">
        <v>4.752E-2</v>
      </c>
      <c r="AF145" s="920">
        <f>SQRT(AG145^2+AH145^2)*1000/(SQRT(3)*AF105)</f>
        <v>11.711693864648824</v>
      </c>
      <c r="AG145" s="966">
        <v>0.11484</v>
      </c>
      <c r="AH145" s="965">
        <v>4.6080000000000003E-2</v>
      </c>
      <c r="AI145" s="920">
        <f>SQRT(AJ145^2+AK145^2)*1000/(SQRT(3)*AI105)</f>
        <v>10.562065958031155</v>
      </c>
      <c r="AJ145" s="966">
        <v>0.1008</v>
      </c>
      <c r="AK145" s="965">
        <v>4.7879999999999999E-2</v>
      </c>
      <c r="AL145" s="920">
        <f>SQRT(AM145^2+AN145^2)*1000/(SQRT(3)*AL105)</f>
        <v>10.288184629761783</v>
      </c>
      <c r="AM145" s="966">
        <v>0.10008</v>
      </c>
      <c r="AN145" s="965">
        <v>4.6800000000000001E-2</v>
      </c>
      <c r="AO145" s="920">
        <f>SQRT(AP145^2+AQ145^2)*1000/(SQRT(3)*AO105)</f>
        <v>9.9248434854257397</v>
      </c>
      <c r="AP145" s="966">
        <v>9.5399999999999999E-2</v>
      </c>
      <c r="AQ145" s="965">
        <v>4.752E-2</v>
      </c>
      <c r="AR145" s="720"/>
      <c r="AS145" s="720"/>
      <c r="AT145" s="963"/>
      <c r="AU145" s="963"/>
    </row>
    <row r="146" spans="1:47" ht="16.8">
      <c r="A146" s="776" t="s">
        <v>312</v>
      </c>
      <c r="B146" s="777" t="s">
        <v>311</v>
      </c>
      <c r="C146" s="778"/>
      <c r="D146" s="779"/>
      <c r="E146" s="780"/>
      <c r="F146" s="781"/>
      <c r="G146" s="782"/>
      <c r="H146" s="920">
        <f>SQRT(I146^2+J146^2)*1000/(SQRT(3)*H105)</f>
        <v>0</v>
      </c>
      <c r="I146" s="966"/>
      <c r="J146" s="965"/>
      <c r="K146" s="920">
        <f>SQRT(L146^2+M146^2)*1000/(SQRT(3)*K105)</f>
        <v>0</v>
      </c>
      <c r="L146" s="966"/>
      <c r="M146" s="965"/>
      <c r="N146" s="920">
        <f>SQRT(O146^2+P146^2)*1000/(SQRT(3)*N105)</f>
        <v>0</v>
      </c>
      <c r="O146" s="966"/>
      <c r="P146" s="965"/>
      <c r="Q146" s="920">
        <f>SQRT(R146^2+S146^2)*1000/(SQRT(3)*Q105)</f>
        <v>0</v>
      </c>
      <c r="R146" s="966"/>
      <c r="S146" s="965"/>
      <c r="T146" s="920">
        <f>SQRT(U146^2+V146^2)*1000/(SQRT(3)*T105)</f>
        <v>0</v>
      </c>
      <c r="U146" s="966"/>
      <c r="V146" s="965"/>
      <c r="W146" s="920">
        <f>SQRT(X146^2+Y146^2)*1000/(SQRT(3)*W105)</f>
        <v>0</v>
      </c>
      <c r="X146" s="966"/>
      <c r="Y146" s="965"/>
      <c r="Z146" s="920">
        <f>SQRT(AA146^2+AB146^2)*1000/(SQRT(3)*Z105)</f>
        <v>0</v>
      </c>
      <c r="AA146" s="966"/>
      <c r="AB146" s="965"/>
      <c r="AC146" s="920">
        <f>SQRT(AD146^2+AE146^2)*1000/(SQRT(3)*AC105)</f>
        <v>0</v>
      </c>
      <c r="AD146" s="966"/>
      <c r="AE146" s="965"/>
      <c r="AF146" s="920">
        <f>SQRT(AG146^2+AH146^2)*1000/(SQRT(3)*AF105)</f>
        <v>0</v>
      </c>
      <c r="AG146" s="966"/>
      <c r="AH146" s="965"/>
      <c r="AI146" s="920">
        <f>SQRT(AJ146^2+AK146^2)*1000/(SQRT(3)*AI105)</f>
        <v>0</v>
      </c>
      <c r="AJ146" s="966"/>
      <c r="AK146" s="965"/>
      <c r="AL146" s="920">
        <f>SQRT(AM146^2+AN146^2)*1000/(SQRT(3)*AL105)</f>
        <v>0</v>
      </c>
      <c r="AM146" s="966"/>
      <c r="AN146" s="965"/>
      <c r="AO146" s="920">
        <f>SQRT(AP146^2+AQ146^2)*1000/(SQRT(3)*AO105)</f>
        <v>0</v>
      </c>
      <c r="AP146" s="966"/>
      <c r="AQ146" s="965"/>
      <c r="AR146" s="720"/>
      <c r="AS146" s="720"/>
      <c r="AT146" s="963"/>
      <c r="AU146" s="963"/>
    </row>
    <row r="147" spans="1:47" ht="16.8">
      <c r="A147" s="776" t="s">
        <v>310</v>
      </c>
      <c r="B147" s="777" t="s">
        <v>299</v>
      </c>
      <c r="C147" s="778"/>
      <c r="D147" s="779"/>
      <c r="E147" s="780"/>
      <c r="F147" s="781"/>
      <c r="G147" s="782"/>
      <c r="H147" s="920">
        <f>SQRT(I147^2+J147^2)*1000/(SQRT(3)*H105)</f>
        <v>9.1032029648523114</v>
      </c>
      <c r="I147" s="966">
        <v>9.2520000000000005E-2</v>
      </c>
      <c r="J147" s="965">
        <v>2.6280000000000001E-2</v>
      </c>
      <c r="K147" s="920">
        <f>SQRT(L147^2+M147^2)*1000/(SQRT(3)*K105)</f>
        <v>9.6472700771190247</v>
      </c>
      <c r="L147" s="966">
        <v>9.7559999999999994E-2</v>
      </c>
      <c r="M147" s="965">
        <v>2.9520000000000001E-2</v>
      </c>
      <c r="N147" s="920">
        <f>SQRT(O147^2+P147^2)*1000/(SQRT(3)*N105)</f>
        <v>9.7732881904306641</v>
      </c>
      <c r="O147" s="966">
        <v>9.8280000000000006E-2</v>
      </c>
      <c r="P147" s="965">
        <v>3.168E-2</v>
      </c>
      <c r="Q147" s="920">
        <f>SQRT(R147^2+S147^2)*1000/(SQRT(3)*Q105)</f>
        <v>9.4517783484307056</v>
      </c>
      <c r="R147" s="966">
        <v>9.5399999999999999E-2</v>
      </c>
      <c r="S147" s="965">
        <v>2.9520000000000001E-2</v>
      </c>
      <c r="T147" s="920">
        <f>SQRT(U147^2+V147^2)*1000/(SQRT(3)*T105)</f>
        <v>9.4091825899785828</v>
      </c>
      <c r="U147" s="966">
        <v>9.5039999999999999E-2</v>
      </c>
      <c r="V147" s="965">
        <v>2.9159999999999998E-2</v>
      </c>
      <c r="W147" s="920">
        <f>SQRT(X147^2+Y147^2)*1000/(SQRT(3)*W105)</f>
        <v>7.751094278234393</v>
      </c>
      <c r="X147" s="966">
        <v>7.8479999999999994E-2</v>
      </c>
      <c r="Y147" s="965">
        <v>2.3400000000000001E-2</v>
      </c>
      <c r="Z147" s="920">
        <f>SQRT(AA147^2+AB147^2)*1000/(SQRT(3)*Z105)</f>
        <v>7.4577357935110342</v>
      </c>
      <c r="AA147" s="966">
        <v>7.5240000000000001E-2</v>
      </c>
      <c r="AB147" s="965">
        <v>2.3400000000000001E-2</v>
      </c>
      <c r="AC147" s="920">
        <f>SQRT(AD147^2+AE147^2)*1000/(SQRT(3)*AC105)</f>
        <v>7.2978569045361716</v>
      </c>
      <c r="AD147" s="966">
        <v>7.4520000000000003E-2</v>
      </c>
      <c r="AE147" s="965">
        <v>1.9800000000000002E-2</v>
      </c>
      <c r="AF147" s="920">
        <f>SQRT(AG147^2+AH147^2)*1000/(SQRT(3)*AF105)</f>
        <v>7.0161697528307778</v>
      </c>
      <c r="AG147" s="966">
        <v>7.1999999999999995E-2</v>
      </c>
      <c r="AH147" s="965">
        <v>1.7639999999999999E-2</v>
      </c>
      <c r="AI147" s="920">
        <f>SQRT(AJ147^2+AK147^2)*1000/(SQRT(3)*AI105)</f>
        <v>7.1401706623024515</v>
      </c>
      <c r="AJ147" s="966">
        <v>7.3080000000000006E-2</v>
      </c>
      <c r="AK147" s="965">
        <v>1.8720000000000001E-2</v>
      </c>
      <c r="AL147" s="920">
        <f>SQRT(AM147^2+AN147^2)*1000/(SQRT(3)*AL105)</f>
        <v>6.870449776024123</v>
      </c>
      <c r="AM147" s="966">
        <v>7.1639999999999995E-2</v>
      </c>
      <c r="AN147" s="965">
        <v>1.7639999999999999E-2</v>
      </c>
      <c r="AO147" s="920">
        <f>SQRT(AP147^2+AQ147^2)*1000/(SQRT(3)*AO105)</f>
        <v>7.0334003215547609</v>
      </c>
      <c r="AP147" s="966">
        <v>7.3080000000000006E-2</v>
      </c>
      <c r="AQ147" s="965">
        <v>1.908E-2</v>
      </c>
      <c r="AR147" s="720"/>
      <c r="AS147" s="720"/>
      <c r="AT147" s="963"/>
      <c r="AU147" s="963"/>
    </row>
    <row r="148" spans="1:47" ht="16.8">
      <c r="A148" s="776" t="s">
        <v>309</v>
      </c>
      <c r="B148" s="777" t="s">
        <v>308</v>
      </c>
      <c r="C148" s="778"/>
      <c r="D148" s="779"/>
      <c r="E148" s="780"/>
      <c r="F148" s="781"/>
      <c r="G148" s="782"/>
      <c r="H148" s="920">
        <f>SQRT(I148^2+J148^2)*1000/(SQRT(3)*H105)</f>
        <v>0</v>
      </c>
      <c r="I148" s="966"/>
      <c r="J148" s="965"/>
      <c r="K148" s="920">
        <f>SQRT(L148^2+M148^2)*1000/(SQRT(3)*K105)</f>
        <v>0</v>
      </c>
      <c r="L148" s="966"/>
      <c r="M148" s="965"/>
      <c r="N148" s="920">
        <f>SQRT(O148^2+P148^2)*1000/(SQRT(3)*N105)</f>
        <v>0</v>
      </c>
      <c r="O148" s="966"/>
      <c r="P148" s="965"/>
      <c r="Q148" s="920">
        <f>SQRT(R148^2+S148^2)*1000/(SQRT(3)*Q105)</f>
        <v>0</v>
      </c>
      <c r="R148" s="966"/>
      <c r="S148" s="965"/>
      <c r="T148" s="920">
        <f>SQRT(U148^2+V148^2)*1000/(SQRT(3)*T105)</f>
        <v>0</v>
      </c>
      <c r="U148" s="966"/>
      <c r="V148" s="965"/>
      <c r="W148" s="920">
        <f>SQRT(X148^2+Y148^2)*1000/(SQRT(3)*W105)</f>
        <v>0</v>
      </c>
      <c r="X148" s="966"/>
      <c r="Y148" s="965"/>
      <c r="Z148" s="920">
        <f>SQRT(AA148^2+AB148^2)*1000/(SQRT(3)*Z105)</f>
        <v>0</v>
      </c>
      <c r="AA148" s="966"/>
      <c r="AB148" s="965"/>
      <c r="AC148" s="920">
        <f>SQRT(AD148^2+AE148^2)*1000/(SQRT(3)*AC105)</f>
        <v>0</v>
      </c>
      <c r="AD148" s="966"/>
      <c r="AE148" s="965"/>
      <c r="AF148" s="920">
        <f>SQRT(AG148^2+AH148^2)*1000/(SQRT(3)*AF105)</f>
        <v>0</v>
      </c>
      <c r="AG148" s="966"/>
      <c r="AH148" s="965"/>
      <c r="AI148" s="920">
        <f>SQRT(AJ148^2+AK148^2)*1000/(SQRT(3)*AI105)</f>
        <v>0</v>
      </c>
      <c r="AJ148" s="966"/>
      <c r="AK148" s="965"/>
      <c r="AL148" s="920">
        <f>SQRT(AM148^2+AN148^2)*1000/(SQRT(3)*AL105)</f>
        <v>0</v>
      </c>
      <c r="AM148" s="966"/>
      <c r="AN148" s="965"/>
      <c r="AO148" s="920">
        <f>SQRT(AP148^2+AQ148^2)*1000/(SQRT(3)*AO105)</f>
        <v>0</v>
      </c>
      <c r="AP148" s="966"/>
      <c r="AQ148" s="965"/>
      <c r="AR148" s="720"/>
      <c r="AS148" s="720"/>
      <c r="AT148" s="963"/>
      <c r="AU148" s="963"/>
    </row>
    <row r="149" spans="1:47" ht="16.8">
      <c r="A149" s="776" t="s">
        <v>307</v>
      </c>
      <c r="B149" s="777" t="s">
        <v>306</v>
      </c>
      <c r="C149" s="778"/>
      <c r="D149" s="779"/>
      <c r="E149" s="780"/>
      <c r="F149" s="781"/>
      <c r="G149" s="782"/>
      <c r="H149" s="920">
        <f>SQRT(I149^2+J149^2)*1000/(SQRT(3)*H105)</f>
        <v>12.134866953074749</v>
      </c>
      <c r="I149" s="966">
        <v>0.12744</v>
      </c>
      <c r="J149" s="965">
        <v>1.404E-2</v>
      </c>
      <c r="K149" s="920">
        <f>SQRT(L149^2+M149^2)*1000/(SQRT(3)*K105)</f>
        <v>12.029552430786065</v>
      </c>
      <c r="L149" s="966">
        <v>0.12636</v>
      </c>
      <c r="M149" s="965">
        <v>1.3679999999999999E-2</v>
      </c>
      <c r="N149" s="920">
        <f>SQRT(O149^2+P149^2)*1000/(SQRT(3)*N105)</f>
        <v>12.222426640417263</v>
      </c>
      <c r="O149" s="966">
        <v>0.12852</v>
      </c>
      <c r="P149" s="965">
        <v>1.26E-2</v>
      </c>
      <c r="Q149" s="920">
        <f>SQRT(R149^2+S149^2)*1000/(SQRT(3)*Q105)</f>
        <v>11.083827567197675</v>
      </c>
      <c r="R149" s="966">
        <v>0.11663999999999999</v>
      </c>
      <c r="S149" s="965">
        <v>1.044E-2</v>
      </c>
      <c r="T149" s="920">
        <f>SQRT(U149^2+V149^2)*1000/(SQRT(3)*T105)</f>
        <v>11.645336716471071</v>
      </c>
      <c r="U149" s="966">
        <v>0.12275999999999999</v>
      </c>
      <c r="V149" s="965">
        <v>8.2799999999999992E-3</v>
      </c>
      <c r="W149" s="920">
        <f>SQRT(X149^2+Y149^2)*1000/(SQRT(3)*W105)</f>
        <v>10.421811622004457</v>
      </c>
      <c r="X149" s="966">
        <v>0.10979999999999999</v>
      </c>
      <c r="Y149" s="965">
        <v>8.2799999999999992E-3</v>
      </c>
      <c r="Z149" s="920">
        <f>SQRT(AA149^2+AB149^2)*1000/(SQRT(3)*Z105)</f>
        <v>6.9043295251518746</v>
      </c>
      <c r="AA149" s="966">
        <v>7.2720000000000007E-2</v>
      </c>
      <c r="AB149" s="965">
        <v>5.7600000000000004E-3</v>
      </c>
      <c r="AC149" s="920">
        <f>SQRT(AD149^2+AE149^2)*1000/(SQRT(3)*AC105)</f>
        <v>6.4130845820470981</v>
      </c>
      <c r="AD149" s="966">
        <v>6.7680000000000004E-2</v>
      </c>
      <c r="AE149" s="965">
        <v>3.2399999999999998E-3</v>
      </c>
      <c r="AF149" s="920">
        <f>SQRT(AG149^2+AH149^2)*1000/(SQRT(3)*AF105)</f>
        <v>5.843318388815244</v>
      </c>
      <c r="AG149" s="966">
        <v>6.1559999999999997E-2</v>
      </c>
      <c r="AH149" s="965">
        <v>4.6800000000000001E-3</v>
      </c>
      <c r="AI149" s="920">
        <f>SQRT(AJ149^2+AK149^2)*1000/(SQRT(3)*AI105)</f>
        <v>5.0593722981807767</v>
      </c>
      <c r="AJ149" s="966">
        <v>5.3280000000000001E-2</v>
      </c>
      <c r="AK149" s="965">
        <v>4.3200000000000001E-3</v>
      </c>
      <c r="AL149" s="920">
        <f>SQRT(AM149^2+AN149^2)*1000/(SQRT(3)*AL105)</f>
        <v>4.0250619659011999</v>
      </c>
      <c r="AM149" s="966">
        <v>4.3200000000000002E-2</v>
      </c>
      <c r="AN149" s="965">
        <v>1.4400000000000001E-3</v>
      </c>
      <c r="AO149" s="920">
        <f>SQRT(AP149^2+AQ149^2)*1000/(SQRT(3)*AO105)</f>
        <v>3.6950511100003864</v>
      </c>
      <c r="AP149" s="966">
        <v>3.9600000000000003E-2</v>
      </c>
      <c r="AQ149" s="965">
        <v>2.5200000000000001E-3</v>
      </c>
      <c r="AR149" s="720"/>
      <c r="AS149" s="720"/>
      <c r="AT149" s="963"/>
      <c r="AU149" s="963"/>
    </row>
    <row r="150" spans="1:47" ht="16.8">
      <c r="A150" s="776" t="s">
        <v>305</v>
      </c>
      <c r="B150" s="777" t="s">
        <v>282</v>
      </c>
      <c r="C150" s="778"/>
      <c r="D150" s="779"/>
      <c r="E150" s="780"/>
      <c r="F150" s="781"/>
      <c r="G150" s="782"/>
      <c r="H150" s="920">
        <f>SQRT(I150^2+J150^2)*1000/(SQRT(3)*H105)</f>
        <v>122.08532514803304</v>
      </c>
      <c r="I150" s="966">
        <v>1.24956</v>
      </c>
      <c r="J150" s="965">
        <v>0.32003999999999999</v>
      </c>
      <c r="K150" s="920">
        <f>SQRT(L150^2+M150^2)*1000/(SQRT(3)*K105)</f>
        <v>123.19918678204436</v>
      </c>
      <c r="L150" s="966">
        <v>1.2621599999999999</v>
      </c>
      <c r="M150" s="965">
        <v>0.31824000000000002</v>
      </c>
      <c r="N150" s="920">
        <f>SQRT(O150^2+P150^2)*1000/(SQRT(3)*N105)</f>
        <v>131.87667934154285</v>
      </c>
      <c r="O150" s="966">
        <v>1.3507199999999999</v>
      </c>
      <c r="P150" s="965">
        <v>0.34200000000000003</v>
      </c>
      <c r="Q150" s="920">
        <f>SQRT(R150^2+S150^2)*1000/(SQRT(3)*Q105)</f>
        <v>124.4054748451984</v>
      </c>
      <c r="R150" s="966">
        <v>1.27512</v>
      </c>
      <c r="S150" s="965">
        <v>0.31896000000000002</v>
      </c>
      <c r="T150" s="920">
        <f>SQRT(U150^2+V150^2)*1000/(SQRT(3)*T105)</f>
        <v>121.29931139724074</v>
      </c>
      <c r="U150" s="966">
        <v>1.242</v>
      </c>
      <c r="V150" s="965">
        <v>0.31608000000000003</v>
      </c>
      <c r="W150" s="920">
        <f>SQRT(X150^2+Y150^2)*1000/(SQRT(3)*W105)</f>
        <v>116.29916200027934</v>
      </c>
      <c r="X150" s="966">
        <v>1.1930400000000001</v>
      </c>
      <c r="Y150" s="965">
        <v>0.29411999999999999</v>
      </c>
      <c r="Z150" s="920">
        <f>SQRT(AA150^2+AB150^2)*1000/(SQRT(3)*Z105)</f>
        <v>110.44741570836692</v>
      </c>
      <c r="AA150" s="966">
        <v>1.1286</v>
      </c>
      <c r="AB150" s="965">
        <v>0.29664000000000001</v>
      </c>
      <c r="AC150" s="920">
        <f>SQRT(AD150^2+AE150^2)*1000/(SQRT(3)*AC105)</f>
        <v>103.58954622745898</v>
      </c>
      <c r="AD150" s="966">
        <v>1.0515600000000001</v>
      </c>
      <c r="AE150" s="965">
        <v>0.30348000000000003</v>
      </c>
      <c r="AF150" s="920">
        <f>SQRT(AG150^2+AH150^2)*1000/(SQRT(3)*AF105)</f>
        <v>99.315040013096777</v>
      </c>
      <c r="AG150" s="966">
        <v>1.00512</v>
      </c>
      <c r="AH150" s="965">
        <v>0.30131999999999998</v>
      </c>
      <c r="AI150" s="920">
        <f>SQRT(AJ150^2+AK150^2)*1000/(SQRT(3)*AI105)</f>
        <v>96.152660129538603</v>
      </c>
      <c r="AJ150" s="966">
        <v>0.97272000000000003</v>
      </c>
      <c r="AK150" s="965">
        <v>0.29304000000000002</v>
      </c>
      <c r="AL150" s="920">
        <f>SQRT(AM150^2+AN150^2)*1000/(SQRT(3)*AL105)</f>
        <v>94.645196912718404</v>
      </c>
      <c r="AM150" s="966">
        <v>0.97524</v>
      </c>
      <c r="AN150" s="965">
        <v>0.28620000000000001</v>
      </c>
      <c r="AO150" s="920">
        <f>SQRT(AP150^2+AQ150^2)*1000/(SQRT(3)*AO105)</f>
        <v>96.540257248004721</v>
      </c>
      <c r="AP150" s="966">
        <v>0.99612000000000001</v>
      </c>
      <c r="AQ150" s="965">
        <v>0.28727999999999998</v>
      </c>
      <c r="AR150" s="720"/>
      <c r="AS150" s="720"/>
      <c r="AT150" s="963"/>
      <c r="AU150" s="963"/>
    </row>
    <row r="151" spans="1:47" ht="16.8">
      <c r="A151" s="776" t="s">
        <v>304</v>
      </c>
      <c r="B151" s="777" t="s">
        <v>303</v>
      </c>
      <c r="C151" s="778"/>
      <c r="D151" s="779"/>
      <c r="E151" s="780"/>
      <c r="F151" s="781"/>
      <c r="G151" s="782"/>
      <c r="H151" s="920">
        <f>SQRT(I151^2+J151^2)*1000/(SQRT(3)*H105)</f>
        <v>1.4996048928707353</v>
      </c>
      <c r="I151" s="966">
        <v>3.6000000000000002E-4</v>
      </c>
      <c r="J151" s="965">
        <v>1.584E-2</v>
      </c>
      <c r="K151" s="920">
        <f>SQRT(L151^2+M151^2)*1000/(SQRT(3)*K105)</f>
        <v>1.4655407631886566</v>
      </c>
      <c r="L151" s="966">
        <v>3.6000000000000002E-4</v>
      </c>
      <c r="M151" s="965">
        <v>1.5480000000000001E-2</v>
      </c>
      <c r="N151" s="920">
        <f>SQRT(O151^2+P151^2)*1000/(SQRT(3)*N105)</f>
        <v>1.499217748190766</v>
      </c>
      <c r="O151" s="966">
        <v>0</v>
      </c>
      <c r="P151" s="965">
        <v>1.584E-2</v>
      </c>
      <c r="Q151" s="920">
        <f>SQRT(R151^2+S151^2)*1000/(SQRT(3)*Q105)</f>
        <v>1.4655407631886566</v>
      </c>
      <c r="R151" s="966">
        <v>3.6000000000000002E-4</v>
      </c>
      <c r="S151" s="965">
        <v>1.5480000000000001E-2</v>
      </c>
      <c r="T151" s="920">
        <f>SQRT(U151^2+V151^2)*1000/(SQRT(3)*T105)</f>
        <v>1.4996048928707353</v>
      </c>
      <c r="U151" s="966">
        <v>3.6000000000000002E-4</v>
      </c>
      <c r="V151" s="965">
        <v>1.584E-2</v>
      </c>
      <c r="W151" s="920">
        <f>SQRT(X151^2+Y151^2)*1000/(SQRT(3)*W105)</f>
        <v>1.499217748190766</v>
      </c>
      <c r="X151" s="966">
        <v>0</v>
      </c>
      <c r="Y151" s="965">
        <v>1.584E-2</v>
      </c>
      <c r="Z151" s="920">
        <f>SQRT(AA151^2+AB151^2)*1000/(SQRT(3)*Z105)</f>
        <v>1.4996048928707353</v>
      </c>
      <c r="AA151" s="966">
        <v>3.6000000000000002E-4</v>
      </c>
      <c r="AB151" s="965">
        <v>1.584E-2</v>
      </c>
      <c r="AC151" s="920">
        <f>SQRT(AD151^2+AE151^2)*1000/(SQRT(3)*AC105)</f>
        <v>1.4996048928707353</v>
      </c>
      <c r="AD151" s="966">
        <v>3.6000000000000002E-4</v>
      </c>
      <c r="AE151" s="965">
        <v>1.584E-2</v>
      </c>
      <c r="AF151" s="920">
        <f>SQRT(AG151^2+AH151^2)*1000/(SQRT(3)*AF105)</f>
        <v>1.4996048928707353</v>
      </c>
      <c r="AG151" s="966">
        <v>3.6000000000000002E-4</v>
      </c>
      <c r="AH151" s="965">
        <v>1.584E-2</v>
      </c>
      <c r="AI151" s="920">
        <f>SQRT(AJ151^2+AK151^2)*1000/(SQRT(3)*AI105)</f>
        <v>1.499217748190766</v>
      </c>
      <c r="AJ151" s="966">
        <v>0</v>
      </c>
      <c r="AK151" s="965">
        <v>1.584E-2</v>
      </c>
      <c r="AL151" s="920">
        <f>SQRT(AM151^2+AN151^2)*1000/(SQRT(3)*AL105)</f>
        <v>1.4754177171792717</v>
      </c>
      <c r="AM151" s="966">
        <v>3.6000000000000002E-4</v>
      </c>
      <c r="AN151" s="965">
        <v>1.584E-2</v>
      </c>
      <c r="AO151" s="920">
        <f>SQRT(AP151^2+AQ151^2)*1000/(SQRT(3)*AO105)</f>
        <v>1.5089328188561011</v>
      </c>
      <c r="AP151" s="966">
        <v>3.6000000000000002E-4</v>
      </c>
      <c r="AQ151" s="965">
        <v>1.6199999999999999E-2</v>
      </c>
      <c r="AR151" s="720"/>
      <c r="AS151" s="720"/>
      <c r="AT151" s="963"/>
      <c r="AU151" s="963"/>
    </row>
    <row r="152" spans="1:47" ht="16.8">
      <c r="A152" s="776" t="s">
        <v>302</v>
      </c>
      <c r="B152" s="777" t="s">
        <v>288</v>
      </c>
      <c r="C152" s="778"/>
      <c r="D152" s="779"/>
      <c r="E152" s="780"/>
      <c r="F152" s="781"/>
      <c r="G152" s="782"/>
      <c r="H152" s="920">
        <f>SQRT(I152^2+J152^2)*1000/(SQRT(3)*H105)</f>
        <v>147.41170467283067</v>
      </c>
      <c r="I152" s="966">
        <v>1.53576</v>
      </c>
      <c r="J152" s="965">
        <v>0.25919999999999999</v>
      </c>
      <c r="K152" s="920">
        <f>SQRT(L152^2+M152^2)*1000/(SQRT(3)*K105)</f>
        <v>147.60888011514442</v>
      </c>
      <c r="L152" s="966">
        <v>1.5371999999999999</v>
      </c>
      <c r="M152" s="965">
        <v>0.26316000000000001</v>
      </c>
      <c r="N152" s="920">
        <f>SQRT(O152^2+P152^2)*1000/(SQRT(3)*N105)</f>
        <v>148.386477093607</v>
      </c>
      <c r="O152" s="966">
        <v>1.5458400000000001</v>
      </c>
      <c r="P152" s="965">
        <v>0.26135999999999998</v>
      </c>
      <c r="Q152" s="920">
        <f>SQRT(R152^2+S152^2)*1000/(SQRT(3)*Q105)</f>
        <v>139.43946125088522</v>
      </c>
      <c r="R152" s="966">
        <v>1.45116</v>
      </c>
      <c r="S152" s="965">
        <v>0.25416</v>
      </c>
      <c r="T152" s="920">
        <f>SQRT(U152^2+V152^2)*1000/(SQRT(3)*T105)</f>
        <v>128.78825781379362</v>
      </c>
      <c r="U152" s="966">
        <v>1.33884</v>
      </c>
      <c r="V152" s="965">
        <v>0.24299999999999999</v>
      </c>
      <c r="W152" s="920">
        <f>SQRT(X152^2+Y152^2)*1000/(SQRT(3)*W105)</f>
        <v>120.36858470473747</v>
      </c>
      <c r="X152" s="966">
        <v>1.2520800000000001</v>
      </c>
      <c r="Y152" s="965">
        <v>0.22284000000000001</v>
      </c>
      <c r="Z152" s="920">
        <f>SQRT(AA152^2+AB152^2)*1000/(SQRT(3)*Z105)</f>
        <v>115.29237763516119</v>
      </c>
      <c r="AA152" s="966">
        <v>1.20096</v>
      </c>
      <c r="AB152" s="965">
        <v>0.20376</v>
      </c>
      <c r="AC152" s="920">
        <f>SQRT(AD152^2+AE152^2)*1000/(SQRT(3)*AC105)</f>
        <v>110.2336606038569</v>
      </c>
      <c r="AD152" s="966">
        <v>1.14876</v>
      </c>
      <c r="AE152" s="965">
        <v>0.19188</v>
      </c>
      <c r="AF152" s="920">
        <f>SQRT(AG152^2+AH152^2)*1000/(SQRT(3)*AF105)</f>
        <v>104.97960304056797</v>
      </c>
      <c r="AG152" s="966">
        <v>1.09368</v>
      </c>
      <c r="AH152" s="965">
        <v>0.18468000000000001</v>
      </c>
      <c r="AI152" s="920">
        <f>SQRT(AJ152^2+AK152^2)*1000/(SQRT(3)*AI105)</f>
        <v>100.08965161621722</v>
      </c>
      <c r="AJ152" s="966">
        <v>1.0436399999999999</v>
      </c>
      <c r="AK152" s="965">
        <v>0.17063999999999999</v>
      </c>
      <c r="AL152" s="920">
        <f>SQRT(AM152^2+AN152^2)*1000/(SQRT(3)*AL105)</f>
        <v>95.559405824980473</v>
      </c>
      <c r="AM152" s="966">
        <v>1.0123200000000001</v>
      </c>
      <c r="AN152" s="965">
        <v>0.16811999999999999</v>
      </c>
      <c r="AO152" s="920">
        <f>SQRT(AP152^2+AQ152^2)*1000/(SQRT(3)*AO105)</f>
        <v>93.140002705917254</v>
      </c>
      <c r="AP152" s="966">
        <v>0.98675999999999997</v>
      </c>
      <c r="AQ152" s="965">
        <v>0.16344</v>
      </c>
      <c r="AR152" s="720"/>
      <c r="AS152" s="720"/>
      <c r="AT152" s="963"/>
      <c r="AU152" s="963"/>
    </row>
    <row r="153" spans="1:47" ht="16.8">
      <c r="A153" s="776" t="s">
        <v>301</v>
      </c>
      <c r="B153" s="777" t="s">
        <v>291</v>
      </c>
      <c r="C153" s="778"/>
      <c r="D153" s="779"/>
      <c r="E153" s="780"/>
      <c r="F153" s="781"/>
      <c r="G153" s="782"/>
      <c r="H153" s="920">
        <f>SQRT(I153^2+J153^2)*1000/(SQRT(3)*H105)</f>
        <v>81.666868755314553</v>
      </c>
      <c r="I153" s="966">
        <v>0.82908000000000004</v>
      </c>
      <c r="J153" s="965">
        <v>0.23904</v>
      </c>
      <c r="K153" s="920">
        <f>SQRT(L153^2+M153^2)*1000/(SQRT(3)*K105)</f>
        <v>89.755701759763042</v>
      </c>
      <c r="L153" s="966">
        <v>0.91332000000000002</v>
      </c>
      <c r="M153" s="965">
        <v>0.25524000000000002</v>
      </c>
      <c r="N153" s="920">
        <f>SQRT(O153^2+P153^2)*1000/(SQRT(3)*N105)</f>
        <v>94.455647056972495</v>
      </c>
      <c r="O153" s="966">
        <v>0.96516000000000002</v>
      </c>
      <c r="P153" s="965">
        <v>0.25380000000000003</v>
      </c>
      <c r="Q153" s="920">
        <f>SQRT(R153^2+S153^2)*1000/(SQRT(3)*Q105)</f>
        <v>96.822672312273383</v>
      </c>
      <c r="R153" s="966">
        <v>0.99072000000000005</v>
      </c>
      <c r="S153" s="965">
        <v>0.25488</v>
      </c>
      <c r="T153" s="920">
        <f>SQRT(U153^2+V153^2)*1000/(SQRT(3)*T105)</f>
        <v>97.988032549784862</v>
      </c>
      <c r="U153" s="966">
        <v>1.0025999999999999</v>
      </c>
      <c r="V153" s="965">
        <v>0.25812000000000002</v>
      </c>
      <c r="W153" s="920">
        <f>SQRT(X153^2+Y153^2)*1000/(SQRT(3)*W105)</f>
        <v>96.309046359323389</v>
      </c>
      <c r="X153" s="966">
        <v>0.98604000000000003</v>
      </c>
      <c r="Y153" s="965">
        <v>0.25128</v>
      </c>
      <c r="Z153" s="920">
        <f>SQRT(AA153^2+AB153^2)*1000/(SQRT(3)*Z105)</f>
        <v>92.860127496620024</v>
      </c>
      <c r="AA153" s="966">
        <v>0.94896000000000003</v>
      </c>
      <c r="AB153" s="965">
        <v>0.24912000000000001</v>
      </c>
      <c r="AC153" s="920">
        <f>SQRT(AD153^2+AE153^2)*1000/(SQRT(3)*AC105)</f>
        <v>89.66135050729342</v>
      </c>
      <c r="AD153" s="966">
        <v>0.91368000000000005</v>
      </c>
      <c r="AE153" s="965">
        <v>0.25019999999999998</v>
      </c>
      <c r="AF153" s="920">
        <f>SQRT(AG153^2+AH153^2)*1000/(SQRT(3)*AF105)</f>
        <v>79.496294123439412</v>
      </c>
      <c r="AG153" s="966">
        <v>0.80891999999999997</v>
      </c>
      <c r="AH153" s="965">
        <v>0.22608</v>
      </c>
      <c r="AI153" s="920">
        <f>SQRT(AJ153^2+AK153^2)*1000/(SQRT(3)*AI105)</f>
        <v>72.657865270382246</v>
      </c>
      <c r="AJ153" s="966">
        <v>0.73548000000000002</v>
      </c>
      <c r="AK153" s="965">
        <v>0.21995999999999999</v>
      </c>
      <c r="AL153" s="920">
        <f>SQRT(AM153^2+AN153^2)*1000/(SQRT(3)*AL105)</f>
        <v>65.836899976708992</v>
      </c>
      <c r="AM153" s="966">
        <v>0.67320000000000002</v>
      </c>
      <c r="AN153" s="965">
        <v>0.216</v>
      </c>
      <c r="AO153" s="920">
        <f>SQRT(AP153^2+AQ153^2)*1000/(SQRT(3)*AO105)</f>
        <v>62.31333531905355</v>
      </c>
      <c r="AP153" s="966">
        <v>0.63431999999999999</v>
      </c>
      <c r="AQ153" s="965">
        <v>0.21312</v>
      </c>
      <c r="AR153" s="720"/>
      <c r="AS153" s="720"/>
      <c r="AT153" s="963"/>
      <c r="AU153" s="963"/>
    </row>
    <row r="154" spans="1:47" ht="16.8">
      <c r="A154" s="776" t="s">
        <v>300</v>
      </c>
      <c r="B154" s="777" t="s">
        <v>299</v>
      </c>
      <c r="C154" s="778"/>
      <c r="D154" s="779"/>
      <c r="E154" s="780"/>
      <c r="F154" s="781"/>
      <c r="G154" s="782"/>
      <c r="H154" s="920">
        <f>SQRT(I154^2+J154^2)*1000/(SQRT(3)*H113)</f>
        <v>19.373864842044139</v>
      </c>
      <c r="I154" s="966">
        <v>0.20699999999999999</v>
      </c>
      <c r="J154" s="965">
        <v>2.0879999999999999E-2</v>
      </c>
      <c r="K154" s="920">
        <f>SQRT(L154^2+M154^2)*1000/(SQRT(3)*K113)</f>
        <v>19.187811557937877</v>
      </c>
      <c r="L154" s="966">
        <v>0.20483999999999999</v>
      </c>
      <c r="M154" s="965">
        <v>2.232E-2</v>
      </c>
      <c r="N154" s="920">
        <f>SQRT(O154^2+P154^2)*1000/(SQRT(3)*N113)</f>
        <v>17.567914893773832</v>
      </c>
      <c r="O154" s="966">
        <v>0.18720000000000001</v>
      </c>
      <c r="P154" s="965">
        <v>2.3400000000000001E-2</v>
      </c>
      <c r="Q154" s="920">
        <f>SQRT(R154^2+S154^2)*1000/(SQRT(3)*Q113)</f>
        <v>19.713936501971041</v>
      </c>
      <c r="R154" s="966">
        <v>0.21024000000000001</v>
      </c>
      <c r="S154" s="965">
        <v>2.4840000000000001E-2</v>
      </c>
      <c r="T154" s="920">
        <f>SQRT(U154^2+V154^2)*1000/(SQRT(3)*T113)</f>
        <v>18.240177035123114</v>
      </c>
      <c r="U154" s="966">
        <v>0.19475999999999999</v>
      </c>
      <c r="V154" s="965">
        <v>2.0879999999999999E-2</v>
      </c>
      <c r="W154" s="920">
        <f>SQRT(X154^2+Y154^2)*1000/(SQRT(3)*W113)</f>
        <v>17.07021064812265</v>
      </c>
      <c r="X154" s="966">
        <v>0.18215999999999999</v>
      </c>
      <c r="Y154" s="965">
        <v>2.052E-2</v>
      </c>
      <c r="Z154" s="920">
        <f>SQRT(AA154^2+AB154^2)*1000/(SQRT(3)*Z113)</f>
        <v>17.277649423893994</v>
      </c>
      <c r="AA154" s="966">
        <v>0.18432000000000001</v>
      </c>
      <c r="AB154" s="965">
        <v>2.1239999999999998E-2</v>
      </c>
      <c r="AC154" s="920">
        <f>SQRT(AD154^2+AE154^2)*1000/(SQRT(3)*AC113)</f>
        <v>17.281519184000345</v>
      </c>
      <c r="AD154" s="966">
        <v>0.18432000000000001</v>
      </c>
      <c r="AE154" s="965">
        <v>2.1600000000000001E-2</v>
      </c>
      <c r="AF154" s="920">
        <f>SQRT(AG154^2+AH154^2)*1000/(SQRT(3)*AF113)</f>
        <v>18.099775497196298</v>
      </c>
      <c r="AG154" s="966">
        <v>0.19331999999999999</v>
      </c>
      <c r="AH154" s="965">
        <v>2.0160000000000001E-2</v>
      </c>
      <c r="AI154" s="920">
        <f>SQRT(AJ154^2+AK154^2)*1000/(SQRT(3)*AI113)</f>
        <v>17.977196794232519</v>
      </c>
      <c r="AJ154" s="966">
        <v>0.19188</v>
      </c>
      <c r="AK154" s="965">
        <v>2.1239999999999998E-2</v>
      </c>
      <c r="AL154" s="920">
        <f>SQRT(AM154^2+AN154^2)*1000/(SQRT(3)*AL113)</f>
        <v>17.818176364291929</v>
      </c>
      <c r="AM154" s="966">
        <v>0.19008</v>
      </c>
      <c r="AN154" s="965">
        <v>2.196E-2</v>
      </c>
      <c r="AO154" s="920">
        <f>SQRT(AP154^2+AQ154^2)*1000/(SQRT(3)*AO113)</f>
        <v>17.959152403352064</v>
      </c>
      <c r="AP154" s="966">
        <v>0.19152</v>
      </c>
      <c r="AQ154" s="965">
        <v>2.2679999999999999E-2</v>
      </c>
      <c r="AR154" s="720"/>
      <c r="AS154" s="720"/>
      <c r="AT154" s="963"/>
      <c r="AU154" s="963"/>
    </row>
    <row r="155" spans="1:47" ht="16.8">
      <c r="A155" s="776" t="s">
        <v>298</v>
      </c>
      <c r="B155" s="777" t="s">
        <v>297</v>
      </c>
      <c r="C155" s="778"/>
      <c r="D155" s="779"/>
      <c r="E155" s="780"/>
      <c r="F155" s="781"/>
      <c r="G155" s="782"/>
      <c r="H155" s="920">
        <f>SQRT(I155^2+J155^2)*1000/(SQRT(3)*H113)</f>
        <v>149.44435232984966</v>
      </c>
      <c r="I155" s="966">
        <v>1.52424</v>
      </c>
      <c r="J155" s="965">
        <v>0.50219999999999998</v>
      </c>
      <c r="K155" s="920">
        <f>SQRT(L155^2+M155^2)*1000/(SQRT(3)*K113)</f>
        <v>153.4141618535657</v>
      </c>
      <c r="L155" s="966">
        <v>1.5674399999999999</v>
      </c>
      <c r="M155" s="965">
        <v>0.50724000000000002</v>
      </c>
      <c r="N155" s="920">
        <f>SQRT(O155^2+P155^2)*1000/(SQRT(3)*N113)</f>
        <v>155.06805313480172</v>
      </c>
      <c r="O155" s="966">
        <v>1.58436</v>
      </c>
      <c r="P155" s="965">
        <v>0.51263999999999998</v>
      </c>
      <c r="Q155" s="920">
        <f>SQRT(R155^2+S155^2)*1000/(SQRT(3)*Q113)</f>
        <v>157.90255586532896</v>
      </c>
      <c r="R155" s="966">
        <v>1.6146</v>
      </c>
      <c r="S155" s="965">
        <v>0.51803999999999994</v>
      </c>
      <c r="T155" s="920">
        <f>SQRT(U155^2+V155^2)*1000/(SQRT(3)*T113)</f>
        <v>159.46902882706357</v>
      </c>
      <c r="U155" s="966">
        <v>1.6326000000000001</v>
      </c>
      <c r="V155" s="965">
        <v>0.51695999999999998</v>
      </c>
      <c r="W155" s="920">
        <f>SQRT(X155^2+Y155^2)*1000/(SQRT(3)*W113)</f>
        <v>156.7194492232164</v>
      </c>
      <c r="X155" s="966">
        <v>1.6002000000000001</v>
      </c>
      <c r="Y155" s="965">
        <v>0.52127999999999997</v>
      </c>
      <c r="Z155" s="920">
        <f>SQRT(AA155^2+AB155^2)*1000/(SQRT(3)*Z113)</f>
        <v>149.97440322704756</v>
      </c>
      <c r="AA155" s="966">
        <v>1.5296400000000001</v>
      </c>
      <c r="AB155" s="965">
        <v>0.504</v>
      </c>
      <c r="AC155" s="920">
        <f>SQRT(AD155^2+AE155^2)*1000/(SQRT(3)*AC113)</f>
        <v>136.08713986191364</v>
      </c>
      <c r="AD155" s="966">
        <v>1.3802399999999999</v>
      </c>
      <c r="AE155" s="965">
        <v>0.48024</v>
      </c>
      <c r="AF155" s="920">
        <f>SQRT(AG155^2+AH155^2)*1000/(SQRT(3)*AF113)</f>
        <v>124.06192388213277</v>
      </c>
      <c r="AG155" s="966">
        <v>1.2564</v>
      </c>
      <c r="AH155" s="965">
        <v>0.44316</v>
      </c>
      <c r="AI155" s="920">
        <f>SQRT(AJ155^2+AK155^2)*1000/(SQRT(3)*AI113)</f>
        <v>112.94630514538204</v>
      </c>
      <c r="AJ155" s="966">
        <v>1.1394</v>
      </c>
      <c r="AK155" s="965">
        <v>0.4158</v>
      </c>
      <c r="AL155" s="920">
        <f>SQRT(AM155^2+AN155^2)*1000/(SQRT(3)*AL113)</f>
        <v>105.0357834075882</v>
      </c>
      <c r="AM155" s="966">
        <v>1.0511999999999999</v>
      </c>
      <c r="AN155" s="965">
        <v>0.40895999999999999</v>
      </c>
      <c r="AO155" s="920">
        <f>SQRT(AP155^2+AQ155^2)*1000/(SQRT(3)*AO113)</f>
        <v>101.607400772677</v>
      </c>
      <c r="AP155" s="966">
        <v>1.0123200000000001</v>
      </c>
      <c r="AQ155" s="965">
        <v>0.40716000000000002</v>
      </c>
      <c r="AR155" s="720"/>
      <c r="AS155" s="720"/>
      <c r="AT155" s="963"/>
      <c r="AU155" s="963"/>
    </row>
    <row r="156" spans="1:47" ht="16.8">
      <c r="A156" s="776" t="s">
        <v>296</v>
      </c>
      <c r="B156" s="777" t="s">
        <v>295</v>
      </c>
      <c r="C156" s="778"/>
      <c r="D156" s="779"/>
      <c r="E156" s="780"/>
      <c r="F156" s="781"/>
      <c r="G156" s="782"/>
      <c r="H156" s="920">
        <f>SQRT(I156^2+J156^2)*1000/(SQRT(3)*H113)</f>
        <v>79.629272510696254</v>
      </c>
      <c r="I156" s="966">
        <v>0.84618000000000004</v>
      </c>
      <c r="J156" s="965">
        <v>0.12330000000000001</v>
      </c>
      <c r="K156" s="920">
        <f>SQRT(L156^2+M156^2)*1000/(SQRT(3)*K113)</f>
        <v>88.443181817422158</v>
      </c>
      <c r="L156" s="966">
        <v>0.93833999999999995</v>
      </c>
      <c r="M156" s="965">
        <v>0.14688000000000001</v>
      </c>
      <c r="N156" s="920">
        <f>SQRT(O156^2+P156^2)*1000/(SQRT(3)*N113)</f>
        <v>91.696429608320258</v>
      </c>
      <c r="O156" s="966">
        <v>0.97343999999999997</v>
      </c>
      <c r="P156" s="965">
        <v>0.14849999999999999</v>
      </c>
      <c r="Q156" s="920">
        <f>SQRT(R156^2+S156^2)*1000/(SQRT(3)*Q113)</f>
        <v>90.782916218918842</v>
      </c>
      <c r="R156" s="966">
        <v>0.96318000000000004</v>
      </c>
      <c r="S156" s="965">
        <v>0.15065999999999999</v>
      </c>
      <c r="T156" s="920">
        <f>SQRT(U156^2+V156^2)*1000/(SQRT(3)*T113)</f>
        <v>89.137412131019332</v>
      </c>
      <c r="U156" s="966">
        <v>0.94608000000000003</v>
      </c>
      <c r="V156" s="965">
        <v>0.14562</v>
      </c>
      <c r="W156" s="920">
        <f>SQRT(X156^2+Y156^2)*1000/(SQRT(3)*W113)</f>
        <v>87.695178184407638</v>
      </c>
      <c r="X156" s="966">
        <v>0.92934000000000005</v>
      </c>
      <c r="Y156" s="965">
        <v>0.15228</v>
      </c>
      <c r="Z156" s="920">
        <f>SQRT(AA156^2+AB156^2)*1000/(SQRT(3)*Z113)</f>
        <v>86.913415057524332</v>
      </c>
      <c r="AA156" s="966">
        <v>0.92142000000000002</v>
      </c>
      <c r="AB156" s="965">
        <v>0.14868000000000001</v>
      </c>
      <c r="AC156" s="920">
        <f>SQRT(AD156^2+AE156^2)*1000/(SQRT(3)*AC113)</f>
        <v>83.382869051122668</v>
      </c>
      <c r="AD156" s="966">
        <v>0.88451999999999997</v>
      </c>
      <c r="AE156" s="965">
        <v>0.13932</v>
      </c>
      <c r="AF156" s="920">
        <f>SQRT(AG156^2+AH156^2)*1000/(SQRT(3)*AF113)</f>
        <v>81.205665019242858</v>
      </c>
      <c r="AG156" s="966">
        <v>0.86292000000000002</v>
      </c>
      <c r="AH156" s="965">
        <v>0.12581999999999999</v>
      </c>
      <c r="AI156" s="920">
        <f>SQRT(AJ156^2+AK156^2)*1000/(SQRT(3)*AI113)</f>
        <v>80.71432279506773</v>
      </c>
      <c r="AJ156" s="966">
        <v>0.85716000000000003</v>
      </c>
      <c r="AK156" s="965">
        <v>0.12870000000000001</v>
      </c>
      <c r="AL156" s="920">
        <f>SQRT(AM156^2+AN156^2)*1000/(SQRT(3)*AL113)</f>
        <v>76.998286600664599</v>
      </c>
      <c r="AM156" s="966">
        <v>0.81954000000000005</v>
      </c>
      <c r="AN156" s="965">
        <v>0.10979999999999999</v>
      </c>
      <c r="AO156" s="920">
        <f>SQRT(AP156^2+AQ156^2)*1000/(SQRT(3)*AO113)</f>
        <v>77.211902095351221</v>
      </c>
      <c r="AP156" s="966">
        <v>0.82242000000000004</v>
      </c>
      <c r="AQ156" s="965">
        <v>0.10548</v>
      </c>
      <c r="AR156" s="720"/>
      <c r="AS156" s="720"/>
      <c r="AT156" s="963"/>
      <c r="AU156" s="963"/>
    </row>
    <row r="157" spans="1:47" ht="16.8">
      <c r="A157" s="776" t="s">
        <v>294</v>
      </c>
      <c r="B157" s="777" t="s">
        <v>293</v>
      </c>
      <c r="C157" s="778"/>
      <c r="D157" s="779"/>
      <c r="E157" s="780"/>
      <c r="F157" s="781"/>
      <c r="G157" s="782"/>
      <c r="H157" s="920">
        <f>SQRT(I157^2+J157^2)*1000/(SQRT(3)*H113)</f>
        <v>40.844112163678204</v>
      </c>
      <c r="I157" s="966">
        <v>0.43236000000000002</v>
      </c>
      <c r="J157" s="965">
        <v>7.3800000000000004E-2</v>
      </c>
      <c r="K157" s="920">
        <f>SQRT(L157^2+M157^2)*1000/(SQRT(3)*K113)</f>
        <v>42.999012161051127</v>
      </c>
      <c r="L157" s="966">
        <v>0.45576</v>
      </c>
      <c r="M157" s="965">
        <v>7.4160000000000004E-2</v>
      </c>
      <c r="N157" s="920">
        <f>SQRT(O157^2+P157^2)*1000/(SQRT(3)*N113)</f>
        <v>43.743267179271939</v>
      </c>
      <c r="O157" s="966">
        <v>0.46295999999999998</v>
      </c>
      <c r="P157" s="965">
        <v>7.9560000000000006E-2</v>
      </c>
      <c r="Q157" s="920">
        <f>SQRT(R157^2+S157^2)*1000/(SQRT(3)*Q113)</f>
        <v>44.17283903754474</v>
      </c>
      <c r="R157" s="966">
        <v>0.46764</v>
      </c>
      <c r="S157" s="965">
        <v>7.9560000000000006E-2</v>
      </c>
      <c r="T157" s="920">
        <f>SQRT(U157^2+V157^2)*1000/(SQRT(3)*T113)</f>
        <v>45.496120519337623</v>
      </c>
      <c r="U157" s="966">
        <v>0.4824</v>
      </c>
      <c r="V157" s="965">
        <v>7.7399999999999997E-2</v>
      </c>
      <c r="W157" s="920">
        <f>SQRT(X157^2+Y157^2)*1000/(SQRT(3)*W113)</f>
        <v>37.840442168076557</v>
      </c>
      <c r="X157" s="966">
        <v>0.39960000000000001</v>
      </c>
      <c r="Y157" s="965">
        <v>7.3800000000000004E-2</v>
      </c>
      <c r="Z157" s="920">
        <f>SQRT(AA157^2+AB157^2)*1000/(SQRT(3)*Z113)</f>
        <v>22.723190627631674</v>
      </c>
      <c r="AA157" s="966">
        <v>0.23868</v>
      </c>
      <c r="AB157" s="965">
        <v>5.076E-2</v>
      </c>
      <c r="AC157" s="920">
        <f>SQRT(AD157^2+AE157^2)*1000/(SQRT(3)*AC113)</f>
        <v>19.18066469189462</v>
      </c>
      <c r="AD157" s="966">
        <v>0.20016</v>
      </c>
      <c r="AE157" s="965">
        <v>4.8599999999999997E-2</v>
      </c>
      <c r="AF157" s="920">
        <f>SQRT(AG157^2+AH157^2)*1000/(SQRT(3)*AF113)</f>
        <v>15.12908453117044</v>
      </c>
      <c r="AG157" s="966">
        <v>0.15479999999999999</v>
      </c>
      <c r="AH157" s="965">
        <v>4.9320000000000003E-2</v>
      </c>
      <c r="AI157" s="920">
        <f>SQRT(AJ157^2+AK157^2)*1000/(SQRT(3)*AI113)</f>
        <v>12.855314274604698</v>
      </c>
      <c r="AJ157" s="966">
        <v>0.1278</v>
      </c>
      <c r="AK157" s="965">
        <v>5.2200000000000003E-2</v>
      </c>
      <c r="AL157" s="920">
        <f>SQRT(AM157^2+AN157^2)*1000/(SQRT(3)*AL113)</f>
        <v>13.166270405045315</v>
      </c>
      <c r="AM157" s="966">
        <v>0.13139999999999999</v>
      </c>
      <c r="AN157" s="965">
        <v>5.2200000000000003E-2</v>
      </c>
      <c r="AO157" s="920">
        <f>SQRT(AP157^2+AQ157^2)*1000/(SQRT(3)*AO113)</f>
        <v>13.153930579801271</v>
      </c>
      <c r="AP157" s="966">
        <v>0.13139999999999999</v>
      </c>
      <c r="AQ157" s="965">
        <v>5.1839999999999997E-2</v>
      </c>
      <c r="AR157" s="720"/>
      <c r="AS157" s="720"/>
      <c r="AT157" s="963"/>
      <c r="AU157" s="963"/>
    </row>
    <row r="158" spans="1:47" ht="16.8">
      <c r="A158" s="776" t="s">
        <v>292</v>
      </c>
      <c r="B158" s="777" t="s">
        <v>291</v>
      </c>
      <c r="C158" s="778"/>
      <c r="D158" s="779"/>
      <c r="E158" s="780"/>
      <c r="F158" s="781"/>
      <c r="G158" s="782"/>
      <c r="H158" s="920">
        <f>SQRT(I158^2+J158^2)*1000/(SQRT(3)*H113)</f>
        <v>166.91433358301813</v>
      </c>
      <c r="I158" s="966">
        <v>1.7510399999999999</v>
      </c>
      <c r="J158" s="965">
        <v>0.38303999999999999</v>
      </c>
      <c r="K158" s="920">
        <f>SQRT(L158^2+M158^2)*1000/(SQRT(3)*K113)</f>
        <v>178.59762027749002</v>
      </c>
      <c r="L158" s="966">
        <v>1.8737999999999999</v>
      </c>
      <c r="M158" s="965">
        <v>0.40895999999999999</v>
      </c>
      <c r="N158" s="920">
        <f>SQRT(O158^2+P158^2)*1000/(SQRT(3)*N113)</f>
        <v>186.22762547794846</v>
      </c>
      <c r="O158" s="966">
        <v>1.9565999999999999</v>
      </c>
      <c r="P158" s="965">
        <v>0.41364000000000001</v>
      </c>
      <c r="Q158" s="920">
        <f>SQRT(R158^2+S158^2)*1000/(SQRT(3)*Q113)</f>
        <v>188.79220329498241</v>
      </c>
      <c r="R158" s="966">
        <v>1.9850399999999999</v>
      </c>
      <c r="S158" s="965">
        <v>0.41220000000000001</v>
      </c>
      <c r="T158" s="920">
        <f>SQRT(U158^2+V158^2)*1000/(SQRT(3)*T113)</f>
        <v>189.97737769919075</v>
      </c>
      <c r="U158" s="966">
        <v>1.9998</v>
      </c>
      <c r="V158" s="965">
        <v>0.40355999999999997</v>
      </c>
      <c r="W158" s="920">
        <f>SQRT(X158^2+Y158^2)*1000/(SQRT(3)*W113)</f>
        <v>191.98276620105824</v>
      </c>
      <c r="X158" s="966">
        <v>2.0224799999999998</v>
      </c>
      <c r="Y158" s="965">
        <v>0.39995999999999998</v>
      </c>
      <c r="Z158" s="920">
        <f>SQRT(AA158^2+AB158^2)*1000/(SQRT(3)*Z113)</f>
        <v>184.85620623151956</v>
      </c>
      <c r="AA158" s="966">
        <v>1.9476</v>
      </c>
      <c r="AB158" s="965">
        <v>0.38412000000000002</v>
      </c>
      <c r="AC158" s="920">
        <f>SQRT(AD158^2+AE158^2)*1000/(SQRT(3)*AC113)</f>
        <v>169.53163637979438</v>
      </c>
      <c r="AD158" s="966">
        <v>1.7838000000000001</v>
      </c>
      <c r="AE158" s="965">
        <v>0.36396000000000001</v>
      </c>
      <c r="AF158" s="920">
        <f>SQRT(AG158^2+AH158^2)*1000/(SQRT(3)*AF113)</f>
        <v>143.3154945864319</v>
      </c>
      <c r="AG158" s="966">
        <v>1.50336</v>
      </c>
      <c r="AH158" s="965">
        <v>0.32940000000000003</v>
      </c>
      <c r="AI158" s="920">
        <f>SQRT(AJ158^2+AK158^2)*1000/(SQRT(3)*AI113)</f>
        <v>122.94368904656625</v>
      </c>
      <c r="AJ158" s="966">
        <v>1.28088</v>
      </c>
      <c r="AK158" s="965">
        <v>0.32003999999999999</v>
      </c>
      <c r="AL158" s="920">
        <f>SQRT(AM158^2+AN158^2)*1000/(SQRT(3)*AL113)</f>
        <v>107.8882356143385</v>
      </c>
      <c r="AM158" s="966">
        <v>1.1120399999999999</v>
      </c>
      <c r="AN158" s="965">
        <v>0.32507999999999998</v>
      </c>
      <c r="AO158" s="920">
        <f>SQRT(AP158^2+AQ158^2)*1000/(SQRT(3)*AO113)</f>
        <v>98.30508353331048</v>
      </c>
      <c r="AP158" s="966">
        <v>1.0065599999999999</v>
      </c>
      <c r="AQ158" s="965">
        <v>0.31824000000000002</v>
      </c>
      <c r="AR158" s="720"/>
      <c r="AS158" s="720"/>
      <c r="AT158" s="963"/>
      <c r="AU158" s="963"/>
    </row>
    <row r="159" spans="1:47" ht="16.8">
      <c r="A159" s="776" t="s">
        <v>219</v>
      </c>
      <c r="B159" s="777" t="s">
        <v>290</v>
      </c>
      <c r="C159" s="778"/>
      <c r="D159" s="779"/>
      <c r="E159" s="780"/>
      <c r="F159" s="781"/>
      <c r="G159" s="782"/>
      <c r="H159" s="920">
        <f>SQRT(I159^2+J159^2)*1000/(SQRT(3)*H113)</f>
        <v>3.2476550413228558</v>
      </c>
      <c r="I159" s="966">
        <v>3.252E-2</v>
      </c>
      <c r="J159" s="965">
        <v>1.26E-2</v>
      </c>
      <c r="K159" s="920">
        <f>SQRT(L159^2+M159^2)*1000/(SQRT(3)*K113)</f>
        <v>3.9294930605358198</v>
      </c>
      <c r="L159" s="966">
        <v>3.7199999999999997E-2</v>
      </c>
      <c r="M159" s="965">
        <v>1.992E-2</v>
      </c>
      <c r="N159" s="920">
        <f>SQRT(O159^2+P159^2)*1000/(SQRT(3)*N113)</f>
        <v>4.0528249676642059</v>
      </c>
      <c r="O159" s="966">
        <v>3.7920000000000002E-2</v>
      </c>
      <c r="P159" s="965">
        <v>2.1360000000000001E-2</v>
      </c>
      <c r="Q159" s="920">
        <f>SQRT(R159^2+S159^2)*1000/(SQRT(3)*Q113)</f>
        <v>4.5576706904721362</v>
      </c>
      <c r="R159" s="966">
        <v>4.3679999999999997E-2</v>
      </c>
      <c r="S159" s="965">
        <v>2.2079999999999999E-2</v>
      </c>
      <c r="T159" s="920">
        <f>SQRT(U159^2+V159^2)*1000/(SQRT(3)*T113)</f>
        <v>4.5876547911575019</v>
      </c>
      <c r="U159" s="966">
        <v>4.4159999999999998E-2</v>
      </c>
      <c r="V159" s="965">
        <v>2.1839999999999998E-2</v>
      </c>
      <c r="W159" s="920">
        <f>SQRT(X159^2+Y159^2)*1000/(SQRT(3)*W113)</f>
        <v>4.5926195146390576</v>
      </c>
      <c r="X159" s="966">
        <v>4.4159999999999998E-2</v>
      </c>
      <c r="Y159" s="965">
        <v>2.196E-2</v>
      </c>
      <c r="Z159" s="920">
        <f>SQRT(AA159^2+AB159^2)*1000/(SQRT(3)*Z113)</f>
        <v>4.5576706904721362</v>
      </c>
      <c r="AA159" s="966">
        <v>4.3679999999999997E-2</v>
      </c>
      <c r="AB159" s="965">
        <v>2.2079999999999999E-2</v>
      </c>
      <c r="AC159" s="920">
        <f>SQRT(AD159^2+AE159^2)*1000/(SQRT(3)*AC113)</f>
        <v>4.4332440092295178</v>
      </c>
      <c r="AD159" s="966">
        <v>4.224E-2</v>
      </c>
      <c r="AE159" s="965">
        <v>2.196E-2</v>
      </c>
      <c r="AF159" s="920">
        <f>SQRT(AG159^2+AH159^2)*1000/(SQRT(3)*AF113)</f>
        <v>4.4277057901350938</v>
      </c>
      <c r="AG159" s="966">
        <v>4.2479999999999997E-2</v>
      </c>
      <c r="AH159" s="965">
        <v>2.1360000000000001E-2</v>
      </c>
      <c r="AI159" s="920">
        <f>SQRT(AJ159^2+AK159^2)*1000/(SQRT(3)*AI113)</f>
        <v>4.2103039948973384</v>
      </c>
      <c r="AJ159" s="966">
        <v>3.9719999999999998E-2</v>
      </c>
      <c r="AK159" s="965">
        <v>2.1600000000000001E-2</v>
      </c>
      <c r="AL159" s="920">
        <f>SQRT(AM159^2+AN159^2)*1000/(SQRT(3)*AL113)</f>
        <v>3.9229573248681575</v>
      </c>
      <c r="AM159" s="966">
        <v>3.6240000000000001E-2</v>
      </c>
      <c r="AN159" s="965">
        <v>2.1479999999999999E-2</v>
      </c>
      <c r="AO159" s="920">
        <f>SQRT(AP159^2+AQ159^2)*1000/(SQRT(3)*AO113)</f>
        <v>3.9461885086875683</v>
      </c>
      <c r="AP159" s="966">
        <v>3.6600000000000001E-2</v>
      </c>
      <c r="AQ159" s="965">
        <v>2.1360000000000001E-2</v>
      </c>
      <c r="AR159" s="720"/>
      <c r="AS159" s="720"/>
      <c r="AT159" s="963"/>
      <c r="AU159" s="963"/>
    </row>
    <row r="160" spans="1:47" ht="16.8">
      <c r="A160" s="776" t="s">
        <v>289</v>
      </c>
      <c r="B160" s="777" t="s">
        <v>288</v>
      </c>
      <c r="C160" s="778"/>
      <c r="D160" s="779"/>
      <c r="E160" s="780"/>
      <c r="F160" s="781"/>
      <c r="G160" s="782"/>
      <c r="H160" s="920">
        <f>SQRT(I160^2+J160^2)*1000/(SQRT(3)*H113)</f>
        <v>220.31506717458413</v>
      </c>
      <c r="I160" s="966">
        <v>2.2996799999999999</v>
      </c>
      <c r="J160" s="965">
        <v>0.55584</v>
      </c>
      <c r="K160" s="920">
        <f>SQRT(L160^2+M160^2)*1000/(SQRT(3)*K113)</f>
        <v>228.8214704711846</v>
      </c>
      <c r="L160" s="966">
        <v>2.39364</v>
      </c>
      <c r="M160" s="965">
        <v>0.55547999999999997</v>
      </c>
      <c r="N160" s="920">
        <f>SQRT(O160^2+P160^2)*1000/(SQRT(3)*N113)</f>
        <v>235.40213711912162</v>
      </c>
      <c r="O160" s="966">
        <v>2.4699599999999999</v>
      </c>
      <c r="P160" s="965">
        <v>0.53820000000000001</v>
      </c>
      <c r="Q160" s="920">
        <f>SQRT(R160^2+S160^2)*1000/(SQRT(3)*Q113)</f>
        <v>230.53825440255258</v>
      </c>
      <c r="R160" s="966">
        <v>2.4195600000000002</v>
      </c>
      <c r="S160" s="965">
        <v>0.52415999999999996</v>
      </c>
      <c r="T160" s="920">
        <f>SQRT(U160^2+V160^2)*1000/(SQRT(3)*T113)</f>
        <v>222.78435250511609</v>
      </c>
      <c r="U160" s="966">
        <v>2.3421599999999998</v>
      </c>
      <c r="V160" s="965">
        <v>0.48780000000000001</v>
      </c>
      <c r="W160" s="920">
        <f>SQRT(X160^2+Y160^2)*1000/(SQRT(3)*W113)</f>
        <v>204.27305836191076</v>
      </c>
      <c r="X160" s="966">
        <v>2.14344</v>
      </c>
      <c r="Y160" s="965">
        <v>0.46655999999999997</v>
      </c>
      <c r="Z160" s="920">
        <f>SQRT(AA160^2+AB160^2)*1000/(SQRT(3)*Z113)</f>
        <v>196.28428055482189</v>
      </c>
      <c r="AA160" s="966">
        <v>2.0595599999999998</v>
      </c>
      <c r="AB160" s="965">
        <v>0.44856000000000001</v>
      </c>
      <c r="AC160" s="920">
        <f>SQRT(AD160^2+AE160^2)*1000/(SQRT(3)*AC113)</f>
        <v>181.71607669277924</v>
      </c>
      <c r="AD160" s="966">
        <v>1.9022399999999999</v>
      </c>
      <c r="AE160" s="965">
        <v>0.43524000000000002</v>
      </c>
      <c r="AF160" s="920">
        <f>SQRT(AG160^2+AH160^2)*1000/(SQRT(3)*AF113)</f>
        <v>164.67912987642799</v>
      </c>
      <c r="AG160" s="966">
        <v>1.7143200000000001</v>
      </c>
      <c r="AH160" s="965">
        <v>0.43415999999999999</v>
      </c>
      <c r="AI160" s="920">
        <f>SQRT(AJ160^2+AK160^2)*1000/(SQRT(3)*AI113)</f>
        <v>149.974826607751</v>
      </c>
      <c r="AJ160" s="966">
        <v>1.5498000000000001</v>
      </c>
      <c r="AK160" s="965">
        <v>0.43812000000000001</v>
      </c>
      <c r="AL160" s="920">
        <f>SQRT(AM160^2+AN160^2)*1000/(SQRT(3)*AL113)</f>
        <v>134.99576684310034</v>
      </c>
      <c r="AM160" s="966">
        <v>1.38348</v>
      </c>
      <c r="AN160" s="965">
        <v>0.43308000000000002</v>
      </c>
      <c r="AO160" s="920">
        <f>SQRT(AP160^2+AQ160^2)*1000/(SQRT(3)*AO113)</f>
        <v>127.84794281813996</v>
      </c>
      <c r="AP160" s="966">
        <v>1.29708</v>
      </c>
      <c r="AQ160" s="965">
        <v>0.45</v>
      </c>
      <c r="AR160" s="720"/>
      <c r="AS160" s="720"/>
      <c r="AT160" s="963"/>
      <c r="AU160" s="963"/>
    </row>
    <row r="161" spans="1:47" ht="16.8">
      <c r="A161" s="776" t="s">
        <v>287</v>
      </c>
      <c r="B161" s="777" t="s">
        <v>286</v>
      </c>
      <c r="C161" s="778"/>
      <c r="D161" s="779"/>
      <c r="E161" s="780"/>
      <c r="F161" s="781"/>
      <c r="G161" s="782"/>
      <c r="H161" s="920">
        <f>SQRT(I161^2+J161^2)*1000/(SQRT(3)*H113)</f>
        <v>41.285354539832987</v>
      </c>
      <c r="I161" s="966">
        <v>0.41183999999999998</v>
      </c>
      <c r="J161" s="965">
        <v>0.16416</v>
      </c>
      <c r="K161" s="920">
        <f>SQRT(L161^2+M161^2)*1000/(SQRT(3)*K113)</f>
        <v>42.46424706592795</v>
      </c>
      <c r="L161" s="966">
        <v>0.42515999999999998</v>
      </c>
      <c r="M161" s="965">
        <v>0.16488</v>
      </c>
      <c r="N161" s="920">
        <f>SQRT(O161^2+P161^2)*1000/(SQRT(3)*N113)</f>
        <v>42.751942833337694</v>
      </c>
      <c r="O161" s="966">
        <v>0.42984</v>
      </c>
      <c r="P161" s="965">
        <v>0.16128000000000001</v>
      </c>
      <c r="Q161" s="920">
        <f>SQRT(R161^2+S161^2)*1000/(SQRT(3)*Q113)</f>
        <v>42.320402678027357</v>
      </c>
      <c r="R161" s="966">
        <v>0.42768</v>
      </c>
      <c r="S161" s="965">
        <v>0.15372</v>
      </c>
      <c r="T161" s="920">
        <f>SQRT(U161^2+V161^2)*1000/(SQRT(3)*T113)</f>
        <v>40.064361851035358</v>
      </c>
      <c r="U161" s="966">
        <v>0.4032</v>
      </c>
      <c r="V161" s="965">
        <v>0.15012</v>
      </c>
      <c r="W161" s="920">
        <f>SQRT(X161^2+Y161^2)*1000/(SQRT(3)*W113)</f>
        <v>38.213922203250576</v>
      </c>
      <c r="X161" s="966">
        <v>0.38663999999999998</v>
      </c>
      <c r="Y161" s="965">
        <v>0.13752</v>
      </c>
      <c r="Z161" s="920">
        <f>SQRT(AA161^2+AB161^2)*1000/(SQRT(3)*Z113)</f>
        <v>36.949370540655714</v>
      </c>
      <c r="AA161" s="966">
        <v>0.37440000000000001</v>
      </c>
      <c r="AB161" s="965">
        <v>0.13139999999999999</v>
      </c>
      <c r="AC161" s="920">
        <f>SQRT(AD161^2+AE161^2)*1000/(SQRT(3)*AC113)</f>
        <v>34.143548349000895</v>
      </c>
      <c r="AD161" s="966">
        <v>0.34523999999999999</v>
      </c>
      <c r="AE161" s="965">
        <v>0.12348000000000001</v>
      </c>
      <c r="AF161" s="920">
        <f>SQRT(AG161^2+AH161^2)*1000/(SQRT(3)*AF113)</f>
        <v>32.267383815125655</v>
      </c>
      <c r="AG161" s="966">
        <v>0.32616000000000001</v>
      </c>
      <c r="AH161" s="965">
        <v>0.11700000000000001</v>
      </c>
      <c r="AI161" s="920">
        <f>SQRT(AJ161^2+AK161^2)*1000/(SQRT(3)*AI113)</f>
        <v>31.193131397953451</v>
      </c>
      <c r="AJ161" s="966">
        <v>0.31319999999999998</v>
      </c>
      <c r="AK161" s="965">
        <v>0.1188</v>
      </c>
      <c r="AL161" s="920">
        <f>SQRT(AM161^2+AN161^2)*1000/(SQRT(3)*AL113)</f>
        <v>28.238305066857453</v>
      </c>
      <c r="AM161" s="966">
        <v>0.27648</v>
      </c>
      <c r="AN161" s="965">
        <v>0.12456</v>
      </c>
      <c r="AO161" s="920">
        <f>SQRT(AP161^2+AQ161^2)*1000/(SQRT(3)*AO113)</f>
        <v>26.943791649074186</v>
      </c>
      <c r="AP161" s="966">
        <v>0.26063999999999998</v>
      </c>
      <c r="AQ161" s="965">
        <v>0.12564</v>
      </c>
      <c r="AR161" s="720"/>
      <c r="AS161" s="720"/>
      <c r="AT161" s="963"/>
      <c r="AU161" s="963"/>
    </row>
    <row r="162" spans="1:47" ht="16.8">
      <c r="A162" s="776" t="s">
        <v>285</v>
      </c>
      <c r="B162" s="777" t="s">
        <v>284</v>
      </c>
      <c r="C162" s="778"/>
      <c r="D162" s="779"/>
      <c r="E162" s="780"/>
      <c r="F162" s="781"/>
      <c r="G162" s="782"/>
      <c r="H162" s="920">
        <f>SQRT(I162^2+J162^2)*1000/(SQRT(3)*H113)</f>
        <v>45.74297680692861</v>
      </c>
      <c r="I162" s="966">
        <v>0.47321999999999997</v>
      </c>
      <c r="J162" s="965">
        <v>0.13175999999999999</v>
      </c>
      <c r="K162" s="920">
        <f>SQRT(L162^2+M162^2)*1000/(SQRT(3)*K113)</f>
        <v>46.268742862509278</v>
      </c>
      <c r="L162" s="966">
        <v>0.48114000000000001</v>
      </c>
      <c r="M162" s="965">
        <v>0.12402000000000001</v>
      </c>
      <c r="N162" s="920">
        <f>SQRT(O162^2+P162^2)*1000/(SQRT(3)*N113)</f>
        <v>42.728583550560771</v>
      </c>
      <c r="O162" s="966">
        <v>0.44406000000000001</v>
      </c>
      <c r="P162" s="965">
        <v>0.11556</v>
      </c>
      <c r="Q162" s="920">
        <f>SQRT(R162^2+S162^2)*1000/(SQRT(3)*Q113)</f>
        <v>38.682510628344261</v>
      </c>
      <c r="R162" s="966">
        <v>0.40229999999999999</v>
      </c>
      <c r="S162" s="965">
        <v>0.10349999999999999</v>
      </c>
      <c r="T162" s="920">
        <f>SQRT(U162^2+V162^2)*1000/(SQRT(3)*T113)</f>
        <v>36.701796308045367</v>
      </c>
      <c r="U162" s="966">
        <v>0.38231999999999999</v>
      </c>
      <c r="V162" s="965">
        <v>9.5759999999999998E-2</v>
      </c>
      <c r="W162" s="920">
        <f>SQRT(X162^2+Y162^2)*1000/(SQRT(3)*W113)</f>
        <v>26.155540317148827</v>
      </c>
      <c r="X162" s="966">
        <v>0.27035999999999999</v>
      </c>
      <c r="Y162" s="965">
        <v>7.6139999999999999E-2</v>
      </c>
      <c r="Z162" s="920">
        <f>SQRT(AA162^2+AB162^2)*1000/(SQRT(3)*Z113)</f>
        <v>18.852027716175424</v>
      </c>
      <c r="AA162" s="966">
        <v>0.19692000000000001</v>
      </c>
      <c r="AB162" s="965">
        <v>4.6980000000000001E-2</v>
      </c>
      <c r="AC162" s="920">
        <f>SQRT(AD162^2+AE162^2)*1000/(SQRT(3)*AC113)</f>
        <v>17.297980369682676</v>
      </c>
      <c r="AD162" s="966">
        <v>0.18018000000000001</v>
      </c>
      <c r="AE162" s="965">
        <v>4.5179999999999998E-2</v>
      </c>
      <c r="AF162" s="920">
        <f>SQRT(AG162^2+AH162^2)*1000/(SQRT(3)*AF113)</f>
        <v>14.28801080842265</v>
      </c>
      <c r="AG162" s="966">
        <v>0.14813999999999999</v>
      </c>
      <c r="AH162" s="965">
        <v>3.9960000000000002E-2</v>
      </c>
      <c r="AI162" s="920">
        <f>SQRT(AJ162^2+AK162^2)*1000/(SQRT(3)*AI113)</f>
        <v>12.55519012868916</v>
      </c>
      <c r="AJ162" s="966">
        <v>0.12887999999999999</v>
      </c>
      <c r="AK162" s="965">
        <v>3.9600000000000003E-2</v>
      </c>
      <c r="AL162" s="920">
        <f>SQRT(AM162^2+AN162^2)*1000/(SQRT(3)*AL113)</f>
        <v>11.466100331665375</v>
      </c>
      <c r="AM162" s="966">
        <v>0.11627999999999999</v>
      </c>
      <c r="AN162" s="965">
        <v>4.0500000000000001E-2</v>
      </c>
      <c r="AO162" s="920">
        <f>SQRT(AP162^2+AQ162^2)*1000/(SQRT(3)*AO113)</f>
        <v>10.935312587867839</v>
      </c>
      <c r="AP162" s="966">
        <v>0.11015999999999999</v>
      </c>
      <c r="AQ162" s="965">
        <v>4.0680000000000001E-2</v>
      </c>
      <c r="AR162" s="720"/>
      <c r="AS162" s="720"/>
      <c r="AT162" s="963"/>
      <c r="AU162" s="963"/>
    </row>
    <row r="163" spans="1:47" ht="16.8">
      <c r="A163" s="776" t="s">
        <v>283</v>
      </c>
      <c r="B163" s="777" t="s">
        <v>282</v>
      </c>
      <c r="C163" s="778"/>
      <c r="D163" s="779"/>
      <c r="E163" s="780"/>
      <c r="F163" s="781"/>
      <c r="G163" s="782"/>
      <c r="H163" s="920">
        <f>SQRT(I163^2+J163^2)*1000/(SQRT(3)*H113)</f>
        <v>95.67066623982565</v>
      </c>
      <c r="I163" s="966">
        <v>0.93528</v>
      </c>
      <c r="J163" s="965">
        <v>0.42515999999999998</v>
      </c>
      <c r="K163" s="920">
        <f>SQRT(L163^2+M163^2)*1000/(SQRT(3)*K113)</f>
        <v>96.722180861224942</v>
      </c>
      <c r="L163" s="966">
        <v>0.94572000000000001</v>
      </c>
      <c r="M163" s="965">
        <v>0.42947999999999997</v>
      </c>
      <c r="N163" s="920">
        <f>SQRT(O163^2+P163^2)*1000/(SQRT(3)*N113)</f>
        <v>95.349579277888481</v>
      </c>
      <c r="O163" s="966">
        <v>0.94679999999999997</v>
      </c>
      <c r="P163" s="965">
        <v>0.38988</v>
      </c>
      <c r="Q163" s="920">
        <f>SQRT(R163^2+S163^2)*1000/(SQRT(3)*Q113)</f>
        <v>76.511151173552364</v>
      </c>
      <c r="R163" s="966">
        <v>0.77003999999999995</v>
      </c>
      <c r="S163" s="965">
        <v>0.28655999999999998</v>
      </c>
      <c r="T163" s="920">
        <f>SQRT(U163^2+V163^2)*1000/(SQRT(3)*T113)</f>
        <v>73.216085470995708</v>
      </c>
      <c r="U163" s="966">
        <v>0.73763999999999996</v>
      </c>
      <c r="V163" s="965">
        <v>0.27216000000000001</v>
      </c>
      <c r="W163" s="920">
        <f>SQRT(X163^2+Y163^2)*1000/(SQRT(3)*W113)</f>
        <v>72.897296361781756</v>
      </c>
      <c r="X163" s="966">
        <v>0.73331999999999997</v>
      </c>
      <c r="Y163" s="965">
        <v>0.27395999999999998</v>
      </c>
      <c r="Z163" s="920">
        <f>SQRT(AA163^2+AB163^2)*1000/(SQRT(3)*Z113)</f>
        <v>73.795835013560193</v>
      </c>
      <c r="AA163" s="966">
        <v>0.74160000000000004</v>
      </c>
      <c r="AB163" s="965">
        <v>0.27936</v>
      </c>
      <c r="AC163" s="920">
        <f>SQRT(AD163^2+AE163^2)*1000/(SQRT(3)*AC113)</f>
        <v>74.792416160252841</v>
      </c>
      <c r="AD163" s="966">
        <v>0.75168000000000001</v>
      </c>
      <c r="AE163" s="965">
        <v>0.28295999999999999</v>
      </c>
      <c r="AF163" s="920">
        <f>SQRT(AG163^2+AH163^2)*1000/(SQRT(3)*AF113)</f>
        <v>74.639340113721943</v>
      </c>
      <c r="AG163" s="966">
        <v>0.75060000000000004</v>
      </c>
      <c r="AH163" s="965">
        <v>0.28116000000000002</v>
      </c>
      <c r="AI163" s="920">
        <f>SQRT(AJ163^2+AK163^2)*1000/(SQRT(3)*AI113)</f>
        <v>74.569021864660641</v>
      </c>
      <c r="AJ163" s="966">
        <v>0.75060000000000004</v>
      </c>
      <c r="AK163" s="965">
        <v>0.27900000000000003</v>
      </c>
      <c r="AL163" s="920">
        <f>SQRT(AM163^2+AN163^2)*1000/(SQRT(3)*AL113)</f>
        <v>71.802684885119419</v>
      </c>
      <c r="AM163" s="966">
        <v>0.72143999999999997</v>
      </c>
      <c r="AN163" s="965">
        <v>0.27216000000000001</v>
      </c>
      <c r="AO163" s="920">
        <f>SQRT(AP163^2+AQ163^2)*1000/(SQRT(3)*AO113)</f>
        <v>71.151227610116734</v>
      </c>
      <c r="AP163" s="966">
        <v>0.71531999999999996</v>
      </c>
      <c r="AQ163" s="965">
        <v>0.26856000000000002</v>
      </c>
      <c r="AR163" s="720"/>
      <c r="AS163" s="720"/>
      <c r="AT163" s="963"/>
      <c r="AU163" s="963"/>
    </row>
    <row r="164" spans="1:47" ht="16.8">
      <c r="A164" s="776" t="s">
        <v>281</v>
      </c>
      <c r="B164" s="777" t="s">
        <v>280</v>
      </c>
      <c r="C164" s="778"/>
      <c r="D164" s="779"/>
      <c r="E164" s="780"/>
      <c r="F164" s="781"/>
      <c r="G164" s="782"/>
      <c r="H164" s="920">
        <f>SQRT(I164^2+J164^2)*1000/(SQRT(3)*H113)</f>
        <v>0</v>
      </c>
      <c r="I164" s="966"/>
      <c r="J164" s="965"/>
      <c r="K164" s="920">
        <f>SQRT(L164^2+M164^2)*1000/(SQRT(3)*K113)</f>
        <v>0</v>
      </c>
      <c r="L164" s="966"/>
      <c r="M164" s="965"/>
      <c r="N164" s="920">
        <f>SQRT(O164^2+P164^2)*1000/(SQRT(3)*N113)</f>
        <v>0</v>
      </c>
      <c r="O164" s="966"/>
      <c r="P164" s="965"/>
      <c r="Q164" s="920">
        <f>SQRT(R164^2+S164^2)*1000/(SQRT(3)*Q113)</f>
        <v>0</v>
      </c>
      <c r="R164" s="966"/>
      <c r="S164" s="965"/>
      <c r="T164" s="920">
        <f>SQRT(U164^2+V164^2)*1000/(SQRT(3)*T113)</f>
        <v>0</v>
      </c>
      <c r="U164" s="966"/>
      <c r="V164" s="965"/>
      <c r="W164" s="920">
        <f>SQRT(X164^2+Y164^2)*1000/(SQRT(3)*W113)</f>
        <v>0</v>
      </c>
      <c r="X164" s="966"/>
      <c r="Y164" s="965"/>
      <c r="Z164" s="920">
        <f>SQRT(AA164^2+AB164^2)*1000/(SQRT(3)*Z113)</f>
        <v>0</v>
      </c>
      <c r="AA164" s="966"/>
      <c r="AB164" s="965"/>
      <c r="AC164" s="920">
        <f>SQRT(AD164^2+AE164^2)*1000/(SQRT(3)*AC113)</f>
        <v>0</v>
      </c>
      <c r="AD164" s="966"/>
      <c r="AE164" s="965"/>
      <c r="AF164" s="920">
        <f>SQRT(AG164^2+AH164^2)*1000/(SQRT(3)*AF113)</f>
        <v>0</v>
      </c>
      <c r="AG164" s="966"/>
      <c r="AH164" s="965"/>
      <c r="AI164" s="920">
        <f>SQRT(AJ164^2+AK164^2)*1000/(SQRT(3)*AI113)</f>
        <v>0</v>
      </c>
      <c r="AJ164" s="966"/>
      <c r="AK164" s="965"/>
      <c r="AL164" s="920">
        <f>SQRT(AM164^2+AN164^2)*1000/(SQRT(3)*AL113)</f>
        <v>0</v>
      </c>
      <c r="AM164" s="966"/>
      <c r="AN164" s="965"/>
      <c r="AO164" s="920">
        <f>SQRT(AP164^2+AQ164^2)*1000/(SQRT(3)*AO113)</f>
        <v>0</v>
      </c>
      <c r="AP164" s="966"/>
      <c r="AQ164" s="965"/>
      <c r="AR164" s="720"/>
      <c r="AS164" s="720"/>
      <c r="AT164" s="963"/>
      <c r="AU164" s="963"/>
    </row>
    <row r="165" spans="1:47" ht="16.8">
      <c r="A165" s="776" t="s">
        <v>279</v>
      </c>
      <c r="B165" s="777" t="s">
        <v>278</v>
      </c>
      <c r="C165" s="778"/>
      <c r="D165" s="779"/>
      <c r="E165" s="780"/>
      <c r="F165" s="781"/>
      <c r="G165" s="782"/>
      <c r="H165" s="952">
        <f>SQRT(I165^2+J165^2)*1000/(SQRT(3)*H113)</f>
        <v>0</v>
      </c>
      <c r="I165" s="966"/>
      <c r="J165" s="965"/>
      <c r="K165" s="952">
        <f>SQRT(L165^2+M165^2)*1000/(SQRT(3)*K113)</f>
        <v>0</v>
      </c>
      <c r="L165" s="966"/>
      <c r="M165" s="965"/>
      <c r="N165" s="952">
        <f>SQRT(O165^2+P165^2)*1000/(SQRT(3)*N113)</f>
        <v>0</v>
      </c>
      <c r="O165" s="966"/>
      <c r="P165" s="965"/>
      <c r="Q165" s="952">
        <f>SQRT(R165^2+S165^2)*1000/(SQRT(3)*Q113)</f>
        <v>0</v>
      </c>
      <c r="R165" s="966"/>
      <c r="S165" s="965"/>
      <c r="T165" s="952">
        <f>SQRT(U165^2+V165^2)*1000/(SQRT(3)*T113)</f>
        <v>0</v>
      </c>
      <c r="U165" s="966"/>
      <c r="V165" s="965"/>
      <c r="W165" s="952">
        <f>SQRT(X165^2+Y165^2)*1000/(SQRT(3)*W113)</f>
        <v>0</v>
      </c>
      <c r="X165" s="966"/>
      <c r="Y165" s="965"/>
      <c r="Z165" s="952">
        <f>SQRT(AA165^2+AB165^2)*1000/(SQRT(3)*Z113)</f>
        <v>0</v>
      </c>
      <c r="AA165" s="966"/>
      <c r="AB165" s="965"/>
      <c r="AC165" s="952">
        <f>SQRT(AD165^2+AE165^2)*1000/(SQRT(3)*AC113)</f>
        <v>0</v>
      </c>
      <c r="AD165" s="966"/>
      <c r="AE165" s="965"/>
      <c r="AF165" s="952">
        <f>SQRT(AG165^2+AH165^2)*1000/(SQRT(3)*AF113)</f>
        <v>0</v>
      </c>
      <c r="AG165" s="966"/>
      <c r="AH165" s="965"/>
      <c r="AI165" s="952">
        <f>SQRT(AJ165^2+AK165^2)*1000/(SQRT(3)*AI113)</f>
        <v>0</v>
      </c>
      <c r="AJ165" s="966"/>
      <c r="AK165" s="965"/>
      <c r="AL165" s="952">
        <f>SQRT(AM165^2+AN165^2)*1000/(SQRT(3)*AL113)</f>
        <v>0</v>
      </c>
      <c r="AM165" s="966"/>
      <c r="AN165" s="965"/>
      <c r="AO165" s="952">
        <f>SQRT(AP165^2+AQ165^2)*1000/(SQRT(3)*AO113)</f>
        <v>0</v>
      </c>
      <c r="AP165" s="966"/>
      <c r="AQ165" s="965"/>
      <c r="AR165" s="720"/>
      <c r="AS165" s="720"/>
      <c r="AT165" s="963"/>
      <c r="AU165" s="963"/>
    </row>
    <row r="166" spans="1:47" ht="16.8">
      <c r="A166" s="776"/>
      <c r="B166" s="777" t="s">
        <v>90</v>
      </c>
      <c r="C166" s="778"/>
      <c r="D166" s="779"/>
      <c r="E166" s="780"/>
      <c r="F166" s="781"/>
      <c r="G166" s="782"/>
      <c r="H166" s="920">
        <f>SQRT(I166^2+J166^2)*1000/(SQRT(3)*0.395)</f>
        <v>79.066951118486998</v>
      </c>
      <c r="I166" s="966">
        <v>5.3400000000000003E-2</v>
      </c>
      <c r="J166" s="965">
        <v>8.6400000000000001E-3</v>
      </c>
      <c r="K166" s="920">
        <f>SQRT(L166^2+M166^2)*1000/(SQRT(3)*0.395)</f>
        <v>78.811293586613502</v>
      </c>
      <c r="L166" s="966">
        <v>5.3280000000000001E-2</v>
      </c>
      <c r="M166" s="965">
        <v>8.2799999999999992E-3</v>
      </c>
      <c r="N166" s="920">
        <f>SQRT(O166^2+P166^2)*1000/(SQRT(3)*0.395)</f>
        <v>78.347751295053186</v>
      </c>
      <c r="O166" s="966">
        <v>5.28E-2</v>
      </c>
      <c r="P166" s="965">
        <v>9.2399999999999999E-3</v>
      </c>
      <c r="Q166" s="920">
        <f>SQRT(R166^2+S166^2)*1000/(SQRT(3)*0.395)</f>
        <v>75.381165691457994</v>
      </c>
      <c r="R166" s="966">
        <v>5.076E-2</v>
      </c>
      <c r="S166" s="965">
        <v>9.1199999999999996E-3</v>
      </c>
      <c r="T166" s="920">
        <f>SQRT(U166^2+V166^2)*1000/(SQRT(3)*0.395)</f>
        <v>83.978068416724184</v>
      </c>
      <c r="U166" s="966">
        <v>5.6520000000000001E-2</v>
      </c>
      <c r="V166" s="965">
        <v>1.0319999999999999E-2</v>
      </c>
      <c r="W166" s="920">
        <f>SQRT(X166^2+Y166^2)*1000/(SQRT(3)*0.395)</f>
        <v>81.984987741839944</v>
      </c>
      <c r="X166" s="966">
        <v>5.5440000000000003E-2</v>
      </c>
      <c r="Y166" s="965">
        <v>8.5199999999999998E-3</v>
      </c>
      <c r="Z166" s="920">
        <f>SQRT(AA166^2+AB166^2)*1000/(SQRT(3)*0.395)</f>
        <v>81.360645023035147</v>
      </c>
      <c r="AA166" s="966">
        <v>5.5079999999999997E-2</v>
      </c>
      <c r="AB166" s="965">
        <v>8.0400000000000003E-3</v>
      </c>
      <c r="AC166" s="920">
        <f>SQRT(AD166^2+AE166^2)*1000/(SQRT(3)*0.395)</f>
        <v>81.484386083793098</v>
      </c>
      <c r="AD166" s="966">
        <v>5.5199999999999999E-2</v>
      </c>
      <c r="AE166" s="965">
        <v>7.7999999999999996E-3</v>
      </c>
      <c r="AF166" s="920">
        <f>SQRT(AG166^2+AH166^2)*1000/(SQRT(3)*0.395)</f>
        <v>82.600887316560332</v>
      </c>
      <c r="AG166" s="966">
        <v>5.5919999999999997E-2</v>
      </c>
      <c r="AH166" s="965">
        <v>8.1600000000000006E-3</v>
      </c>
      <c r="AI166" s="920">
        <f>SQRT(AJ166^2+AK166^2)*1000/(SQRT(3)*0.395)</f>
        <v>81.682735138316303</v>
      </c>
      <c r="AJ166" s="966">
        <v>5.5320000000000001E-2</v>
      </c>
      <c r="AK166" s="965">
        <v>7.92E-3</v>
      </c>
      <c r="AL166" s="920">
        <f>SQRT(AM166^2+AN166^2)*1000/(SQRT(3)*0.395)</f>
        <v>82.57574344141905</v>
      </c>
      <c r="AM166" s="966">
        <v>5.5919999999999997E-2</v>
      </c>
      <c r="AN166" s="965">
        <v>8.0400000000000003E-3</v>
      </c>
      <c r="AO166" s="920">
        <f>SQRT(AP166^2+AQ166^2)*1000/(SQRT(3)*0.395)</f>
        <v>83.245680334440507</v>
      </c>
      <c r="AP166" s="966">
        <v>5.6399999999999999E-2</v>
      </c>
      <c r="AQ166" s="965">
        <v>7.92E-3</v>
      </c>
      <c r="AR166" s="720"/>
      <c r="AS166" s="720"/>
      <c r="AT166" s="964"/>
      <c r="AU166" s="964"/>
    </row>
    <row r="167" spans="1:47" ht="17.399999999999999" thickBot="1">
      <c r="A167" s="776"/>
      <c r="B167" s="777" t="s">
        <v>91</v>
      </c>
      <c r="C167" s="778"/>
      <c r="D167" s="779"/>
      <c r="E167" s="780"/>
      <c r="F167" s="781"/>
      <c r="G167" s="782"/>
      <c r="H167" s="920">
        <f>SQRT(I167^2+J167^2)*1000/(SQRT(3)*0.395)</f>
        <v>117.69188683816587</v>
      </c>
      <c r="I167" s="966">
        <v>8.0519999999999994E-2</v>
      </c>
      <c r="J167" s="965">
        <v>1.2E-4</v>
      </c>
      <c r="K167" s="920">
        <f>SQRT(L167^2+M167^2)*1000/(SQRT(3)*0.395)</f>
        <v>121.19970714228801</v>
      </c>
      <c r="L167" s="966">
        <v>8.2919999999999994E-2</v>
      </c>
      <c r="M167" s="965">
        <v>0</v>
      </c>
      <c r="N167" s="920">
        <f>SQRT(O167^2+P167^2)*1000/(SQRT(3)*0.395)</f>
        <v>121.72589979268871</v>
      </c>
      <c r="O167" s="966">
        <v>8.3280000000000007E-2</v>
      </c>
      <c r="P167" s="965">
        <v>0</v>
      </c>
      <c r="Q167" s="920">
        <f>SQRT(R167^2+S167^2)*1000/(SQRT(3)*0.395)</f>
        <v>119.62164355229726</v>
      </c>
      <c r="R167" s="966">
        <v>8.1839999999999996E-2</v>
      </c>
      <c r="S167" s="965">
        <v>2.4000000000000001E-4</v>
      </c>
      <c r="T167" s="920">
        <f>SQRT(U167^2+V167^2)*1000/(SQRT(3)*0.395)</f>
        <v>118.21807890682288</v>
      </c>
      <c r="U167" s="966">
        <v>8.0879999999999994E-2</v>
      </c>
      <c r="V167" s="965">
        <v>1.2E-4</v>
      </c>
      <c r="W167" s="920">
        <f>SQRT(X167^2+Y167^2)*1000/(SQRT(3)*0.395)</f>
        <v>68.054249451820183</v>
      </c>
      <c r="X167" s="966">
        <v>4.6559999999999997E-2</v>
      </c>
      <c r="Y167" s="965">
        <v>0</v>
      </c>
      <c r="Z167" s="920">
        <f>SQRT(AA167^2+AB167^2)*1000/(SQRT(3)*0.395)</f>
        <v>59.113137988431035</v>
      </c>
      <c r="AA167" s="966">
        <v>4.0439999999999997E-2</v>
      </c>
      <c r="AB167" s="965">
        <v>4.8000000000000001E-4</v>
      </c>
      <c r="AC167" s="920">
        <f>SQRT(AD167^2+AE167^2)*1000/(SQRT(3)*0.395)</f>
        <v>58.758441081546749</v>
      </c>
      <c r="AD167" s="966">
        <v>4.02E-2</v>
      </c>
      <c r="AE167" s="965">
        <v>1.2E-4</v>
      </c>
      <c r="AF167" s="920">
        <f>SQRT(AG167^2+AH167^2)*1000/(SQRT(3)*0.395)</f>
        <v>58.407647553565688</v>
      </c>
      <c r="AG167" s="966">
        <v>3.9960000000000002E-2</v>
      </c>
      <c r="AH167" s="965">
        <v>1.2E-4</v>
      </c>
      <c r="AI167" s="920">
        <f>SQRT(AJ167^2+AK167^2)*1000/(SQRT(3)*0.395)</f>
        <v>58.056589094207432</v>
      </c>
      <c r="AJ167" s="966">
        <v>3.9719999999999998E-2</v>
      </c>
      <c r="AK167" s="965">
        <v>0</v>
      </c>
      <c r="AL167" s="920">
        <f>SQRT(AM167^2+AN167^2)*1000/(SQRT(3)*0.395)</f>
        <v>57.881191544073879</v>
      </c>
      <c r="AM167" s="966">
        <v>3.9600000000000003E-2</v>
      </c>
      <c r="AN167" s="965">
        <v>0</v>
      </c>
      <c r="AO167" s="920">
        <f>SQRT(AP167^2+AQ167^2)*1000/(SQRT(3)*0.395)</f>
        <v>57.004203793406091</v>
      </c>
      <c r="AP167" s="966">
        <v>3.9E-2</v>
      </c>
      <c r="AQ167" s="965">
        <v>0</v>
      </c>
      <c r="AR167" s="720"/>
      <c r="AS167" s="720"/>
      <c r="AT167" s="964"/>
      <c r="AU167" s="964"/>
    </row>
    <row r="168" spans="1:47" ht="16.8">
      <c r="A168" s="1582" t="s">
        <v>277</v>
      </c>
      <c r="B168" s="1583"/>
      <c r="C168" s="1583"/>
      <c r="D168" s="1583"/>
      <c r="E168" s="1583"/>
      <c r="F168" s="1583"/>
      <c r="G168" s="1642"/>
      <c r="H168" s="773">
        <f t="shared" ref="H168:AQ168" si="15">H142+H143+H144+H145+H146+H147+H148+H149+H150+H151+H152+H153+H166</f>
        <v>676.98891973896411</v>
      </c>
      <c r="I168" s="774">
        <f t="shared" si="15"/>
        <v>6.1071600000000004</v>
      </c>
      <c r="J168" s="775">
        <f t="shared" si="15"/>
        <v>1.7050800000000002</v>
      </c>
      <c r="K168" s="773">
        <f t="shared" si="15"/>
        <v>696.60556529782991</v>
      </c>
      <c r="L168" s="774">
        <f t="shared" si="15"/>
        <v>6.3202799999999995</v>
      </c>
      <c r="M168" s="775">
        <f t="shared" si="15"/>
        <v>1.7311200000000002</v>
      </c>
      <c r="N168" s="773">
        <f t="shared" si="15"/>
        <v>706.05243879420402</v>
      </c>
      <c r="O168" s="774">
        <f t="shared" si="15"/>
        <v>6.4430399999999999</v>
      </c>
      <c r="P168" s="775">
        <f t="shared" si="15"/>
        <v>1.6849200000000002</v>
      </c>
      <c r="Q168" s="773">
        <f t="shared" si="15"/>
        <v>680.5366138139118</v>
      </c>
      <c r="R168" s="774">
        <f t="shared" si="15"/>
        <v>6.2144400000000015</v>
      </c>
      <c r="S168" s="775">
        <f t="shared" si="15"/>
        <v>1.6204799999999999</v>
      </c>
      <c r="T168" s="773">
        <f t="shared" si="15"/>
        <v>666.2122342656254</v>
      </c>
      <c r="U168" s="774">
        <f t="shared" si="15"/>
        <v>5.9943600000000004</v>
      </c>
      <c r="V168" s="775">
        <f t="shared" si="15"/>
        <v>1.5371999999999999</v>
      </c>
      <c r="W168" s="773">
        <f t="shared" si="15"/>
        <v>633.06219844398765</v>
      </c>
      <c r="X168" s="774">
        <f t="shared" si="15"/>
        <v>5.68764</v>
      </c>
      <c r="Y168" s="775">
        <f t="shared" si="15"/>
        <v>1.4073599999999999</v>
      </c>
      <c r="Z168" s="773">
        <f t="shared" si="15"/>
        <v>601.44397377351515</v>
      </c>
      <c r="AA168" s="774">
        <f t="shared" si="15"/>
        <v>5.3653200000000005</v>
      </c>
      <c r="AB168" s="775">
        <f t="shared" si="15"/>
        <v>1.34484</v>
      </c>
      <c r="AC168" s="773">
        <f t="shared" si="15"/>
        <v>577.62793156945156</v>
      </c>
      <c r="AD168" s="774">
        <f t="shared" si="15"/>
        <v>5.1109200000000001</v>
      </c>
      <c r="AE168" s="775">
        <f t="shared" si="15"/>
        <v>1.3129200000000001</v>
      </c>
      <c r="AF168" s="773">
        <f t="shared" si="15"/>
        <v>543.25858123396529</v>
      </c>
      <c r="AG168" s="774">
        <f t="shared" si="15"/>
        <v>4.7400000000000011</v>
      </c>
      <c r="AH168" s="775">
        <f t="shared" si="15"/>
        <v>1.2510000000000001</v>
      </c>
      <c r="AI168" s="773">
        <f t="shared" si="15"/>
        <v>512.28741822742802</v>
      </c>
      <c r="AJ168" s="774">
        <f t="shared" si="15"/>
        <v>4.4176799999999998</v>
      </c>
      <c r="AK168" s="775">
        <f t="shared" si="15"/>
        <v>1.2146399999999999</v>
      </c>
      <c r="AL168" s="773">
        <f t="shared" si="15"/>
        <v>486.09456784455062</v>
      </c>
      <c r="AM168" s="774">
        <f t="shared" si="15"/>
        <v>4.1994000000000007</v>
      </c>
      <c r="AN168" s="775">
        <f t="shared" si="15"/>
        <v>1.1927999999999999</v>
      </c>
      <c r="AO168" s="773">
        <f t="shared" si="15"/>
        <v>477.51490408794564</v>
      </c>
      <c r="AP168" s="774">
        <f t="shared" si="15"/>
        <v>4.1016000000000004</v>
      </c>
      <c r="AQ168" s="775">
        <f t="shared" si="15"/>
        <v>1.1758799999999998</v>
      </c>
      <c r="AR168" s="720"/>
      <c r="AS168" s="720"/>
      <c r="AT168" s="963"/>
      <c r="AU168" s="963"/>
    </row>
    <row r="169" spans="1:47" ht="17.399999999999999" thickBot="1">
      <c r="A169" s="1585" t="s">
        <v>276</v>
      </c>
      <c r="B169" s="1586"/>
      <c r="C169" s="1586"/>
      <c r="D169" s="1586"/>
      <c r="E169" s="1586"/>
      <c r="F169" s="1586"/>
      <c r="G169" s="1657"/>
      <c r="H169" s="813">
        <f t="shared" ref="H169:AQ169" si="16">H165+H164+H163+H162+H161+H160+H159+H158+H157+H156+H155+H154+H167</f>
        <v>980.1595420699465</v>
      </c>
      <c r="I169" s="814">
        <f t="shared" si="16"/>
        <v>8.9938800000000008</v>
      </c>
      <c r="J169" s="815">
        <f t="shared" si="16"/>
        <v>2.3928599999999998</v>
      </c>
      <c r="K169" s="813">
        <f t="shared" si="16"/>
        <v>1022.0476291311375</v>
      </c>
      <c r="L169" s="814">
        <f t="shared" si="16"/>
        <v>9.4059600000000003</v>
      </c>
      <c r="M169" s="815">
        <f t="shared" si="16"/>
        <v>2.4533399999999999</v>
      </c>
      <c r="N169" s="813">
        <f t="shared" si="16"/>
        <v>1036.3142578353777</v>
      </c>
      <c r="O169" s="814">
        <f t="shared" si="16"/>
        <v>9.5764200000000006</v>
      </c>
      <c r="P169" s="815">
        <f t="shared" si="16"/>
        <v>2.4040200000000005</v>
      </c>
      <c r="Q169" s="813">
        <f t="shared" si="16"/>
        <v>1013.5960840439918</v>
      </c>
      <c r="R169" s="814">
        <f t="shared" si="16"/>
        <v>9.3858000000000015</v>
      </c>
      <c r="S169" s="815">
        <f t="shared" si="16"/>
        <v>2.27556</v>
      </c>
      <c r="T169" s="813">
        <f t="shared" si="16"/>
        <v>997.89244604490727</v>
      </c>
      <c r="U169" s="814">
        <f t="shared" si="16"/>
        <v>9.2460000000000004</v>
      </c>
      <c r="V169" s="815">
        <f t="shared" si="16"/>
        <v>2.1922199999999998</v>
      </c>
      <c r="W169" s="813">
        <f t="shared" si="16"/>
        <v>905.49473263543268</v>
      </c>
      <c r="X169" s="814">
        <f t="shared" si="16"/>
        <v>8.7582599999999999</v>
      </c>
      <c r="Y169" s="815">
        <f t="shared" si="16"/>
        <v>2.1439799999999996</v>
      </c>
      <c r="Z169" s="813">
        <f t="shared" si="16"/>
        <v>851.29718707173345</v>
      </c>
      <c r="AA169" s="814">
        <f t="shared" si="16"/>
        <v>8.2782599999999995</v>
      </c>
      <c r="AB169" s="815">
        <f t="shared" si="16"/>
        <v>2.0376599999999998</v>
      </c>
      <c r="AC169" s="813">
        <f t="shared" si="16"/>
        <v>796.60553583121748</v>
      </c>
      <c r="AD169" s="814">
        <f t="shared" si="16"/>
        <v>7.6948199999999991</v>
      </c>
      <c r="AE169" s="815">
        <f t="shared" si="16"/>
        <v>1.9626600000000001</v>
      </c>
      <c r="AF169" s="813">
        <f t="shared" si="16"/>
        <v>730.52116147357333</v>
      </c>
      <c r="AG169" s="814">
        <f t="shared" si="16"/>
        <v>6.9924599999999995</v>
      </c>
      <c r="AH169" s="815">
        <f t="shared" si="16"/>
        <v>1.8616200000000001</v>
      </c>
      <c r="AI169" s="813">
        <f t="shared" si="16"/>
        <v>677.99589114401238</v>
      </c>
      <c r="AJ169" s="814">
        <f t="shared" si="16"/>
        <v>6.4190400000000007</v>
      </c>
      <c r="AK169" s="815">
        <f t="shared" si="16"/>
        <v>1.8351</v>
      </c>
      <c r="AL169" s="813">
        <f t="shared" si="16"/>
        <v>629.21375838761321</v>
      </c>
      <c r="AM169" s="814">
        <f t="shared" si="16"/>
        <v>5.8777799999999996</v>
      </c>
      <c r="AN169" s="815">
        <f t="shared" si="16"/>
        <v>1.8097799999999999</v>
      </c>
      <c r="AO169" s="813">
        <f t="shared" si="16"/>
        <v>606.06613635178439</v>
      </c>
      <c r="AP169" s="814">
        <f t="shared" si="16"/>
        <v>5.6230199999999995</v>
      </c>
      <c r="AQ169" s="815">
        <f t="shared" si="16"/>
        <v>1.8116400000000001</v>
      </c>
      <c r="AR169" s="720"/>
      <c r="AS169" s="720"/>
      <c r="AT169" s="963"/>
      <c r="AU169" s="963"/>
    </row>
    <row r="170" spans="1:47" ht="17.399999999999999" thickBot="1">
      <c r="A170" s="1588" t="s">
        <v>275</v>
      </c>
      <c r="B170" s="1589"/>
      <c r="C170" s="1589"/>
      <c r="D170" s="1589"/>
      <c r="E170" s="1589"/>
      <c r="F170" s="1589"/>
      <c r="G170" s="1589"/>
      <c r="H170" s="820">
        <f t="shared" ref="H170:AQ170" si="17">H168+H169</f>
        <v>1657.1484618089107</v>
      </c>
      <c r="I170" s="821">
        <f t="shared" si="17"/>
        <v>15.101040000000001</v>
      </c>
      <c r="J170" s="822">
        <f t="shared" si="17"/>
        <v>4.0979399999999995</v>
      </c>
      <c r="K170" s="820">
        <f t="shared" si="17"/>
        <v>1718.6531944289673</v>
      </c>
      <c r="L170" s="821">
        <f t="shared" si="17"/>
        <v>15.726240000000001</v>
      </c>
      <c r="M170" s="822">
        <f t="shared" si="17"/>
        <v>4.1844599999999996</v>
      </c>
      <c r="N170" s="820">
        <f t="shared" si="17"/>
        <v>1742.3666966295818</v>
      </c>
      <c r="O170" s="821">
        <f t="shared" si="17"/>
        <v>16.019460000000002</v>
      </c>
      <c r="P170" s="822">
        <f t="shared" si="17"/>
        <v>4.0889400000000009</v>
      </c>
      <c r="Q170" s="820">
        <f t="shared" si="17"/>
        <v>1694.1326978579036</v>
      </c>
      <c r="R170" s="821">
        <f t="shared" si="17"/>
        <v>15.600240000000003</v>
      </c>
      <c r="S170" s="822">
        <f t="shared" si="17"/>
        <v>3.8960400000000002</v>
      </c>
      <c r="T170" s="820">
        <f t="shared" si="17"/>
        <v>1664.1046803105328</v>
      </c>
      <c r="U170" s="821">
        <f t="shared" si="17"/>
        <v>15.240360000000001</v>
      </c>
      <c r="V170" s="822">
        <f t="shared" si="17"/>
        <v>3.7294199999999997</v>
      </c>
      <c r="W170" s="820">
        <f t="shared" si="17"/>
        <v>1538.5569310794203</v>
      </c>
      <c r="X170" s="821">
        <f t="shared" si="17"/>
        <v>14.4459</v>
      </c>
      <c r="Y170" s="822">
        <f t="shared" si="17"/>
        <v>3.5513399999999997</v>
      </c>
      <c r="Z170" s="820">
        <f t="shared" si="17"/>
        <v>1452.7411608452485</v>
      </c>
      <c r="AA170" s="821">
        <f t="shared" si="17"/>
        <v>13.64358</v>
      </c>
      <c r="AB170" s="822">
        <f t="shared" si="17"/>
        <v>3.3824999999999998</v>
      </c>
      <c r="AC170" s="820">
        <f t="shared" si="17"/>
        <v>1374.233467400669</v>
      </c>
      <c r="AD170" s="821">
        <f t="shared" si="17"/>
        <v>12.80574</v>
      </c>
      <c r="AE170" s="822">
        <f t="shared" si="17"/>
        <v>3.2755800000000002</v>
      </c>
      <c r="AF170" s="820">
        <f t="shared" si="17"/>
        <v>1273.7797427075386</v>
      </c>
      <c r="AG170" s="821">
        <f t="shared" si="17"/>
        <v>11.73246</v>
      </c>
      <c r="AH170" s="822">
        <f t="shared" si="17"/>
        <v>3.1126200000000002</v>
      </c>
      <c r="AI170" s="820">
        <f t="shared" si="17"/>
        <v>1190.2833093714403</v>
      </c>
      <c r="AJ170" s="821">
        <f t="shared" si="17"/>
        <v>10.83672</v>
      </c>
      <c r="AK170" s="822">
        <f t="shared" si="17"/>
        <v>3.0497399999999999</v>
      </c>
      <c r="AL170" s="820">
        <f t="shared" si="17"/>
        <v>1115.3083262321638</v>
      </c>
      <c r="AM170" s="821">
        <f t="shared" si="17"/>
        <v>10.07718</v>
      </c>
      <c r="AN170" s="822">
        <f t="shared" si="17"/>
        <v>3.00258</v>
      </c>
      <c r="AO170" s="820">
        <f t="shared" si="17"/>
        <v>1083.58104043973</v>
      </c>
      <c r="AP170" s="821">
        <f t="shared" si="17"/>
        <v>9.7246199999999998</v>
      </c>
      <c r="AQ170" s="822">
        <f t="shared" si="17"/>
        <v>2.98752</v>
      </c>
      <c r="AR170" s="884"/>
      <c r="AT170" s="963"/>
      <c r="AU170" s="963"/>
    </row>
    <row r="171" spans="1:47" ht="16.8">
      <c r="A171" s="858"/>
      <c r="B171" s="715"/>
      <c r="C171" s="715"/>
      <c r="D171" s="715"/>
      <c r="E171" s="715"/>
      <c r="F171" s="715"/>
      <c r="G171" s="715"/>
      <c r="H171" s="925"/>
      <c r="I171" s="924"/>
      <c r="J171" s="924"/>
      <c r="K171" s="925"/>
      <c r="L171" s="924"/>
      <c r="M171" s="924"/>
      <c r="N171" s="925"/>
      <c r="O171" s="924"/>
      <c r="P171" s="924"/>
      <c r="Q171" s="925"/>
      <c r="R171" s="924"/>
      <c r="S171" s="924"/>
      <c r="T171" s="925"/>
      <c r="U171" s="924"/>
      <c r="V171" s="924"/>
      <c r="W171" s="925"/>
      <c r="X171" s="924"/>
      <c r="Y171" s="924"/>
      <c r="Z171" s="925"/>
      <c r="AA171" s="924"/>
      <c r="AB171" s="924"/>
      <c r="AC171" s="925"/>
      <c r="AD171" s="924"/>
      <c r="AE171" s="924"/>
      <c r="AF171" s="925"/>
      <c r="AG171" s="924"/>
      <c r="AH171" s="924"/>
      <c r="AI171" s="925"/>
      <c r="AJ171" s="924"/>
      <c r="AK171" s="924"/>
      <c r="AL171" s="925"/>
      <c r="AM171" s="924"/>
      <c r="AN171" s="924"/>
      <c r="AO171" s="925"/>
      <c r="AP171" s="924"/>
      <c r="AQ171" s="924"/>
      <c r="AR171" s="884"/>
      <c r="AT171" s="963"/>
      <c r="AU171" s="963"/>
    </row>
    <row r="172" spans="1:47" s="710" customFormat="1" ht="16.5" customHeight="1" thickBot="1">
      <c r="A172" s="824" t="s">
        <v>53</v>
      </c>
      <c r="B172" s="711"/>
      <c r="C172" s="711"/>
      <c r="D172" s="711"/>
      <c r="E172" s="711"/>
      <c r="F172" s="711"/>
      <c r="G172" s="711"/>
      <c r="H172" s="825"/>
      <c r="I172" s="826"/>
      <c r="J172" s="759"/>
      <c r="K172" s="827"/>
      <c r="L172" s="827"/>
      <c r="M172" s="827"/>
      <c r="N172" s="827"/>
      <c r="O172" s="827"/>
      <c r="P172" s="827"/>
      <c r="Q172" s="827"/>
      <c r="R172" s="827"/>
      <c r="S172" s="827"/>
      <c r="T172" s="827"/>
      <c r="U172" s="827"/>
      <c r="V172" s="827"/>
      <c r="W172" s="827"/>
      <c r="X172" s="827"/>
      <c r="Y172" s="827"/>
      <c r="Z172" s="827"/>
      <c r="AA172" s="827"/>
      <c r="AB172" s="827"/>
      <c r="AC172" s="827"/>
      <c r="AD172" s="827"/>
      <c r="AE172" s="827"/>
      <c r="AF172" s="827"/>
      <c r="AG172" s="827"/>
      <c r="AH172" s="827"/>
      <c r="AI172" s="827"/>
      <c r="AJ172" s="827"/>
      <c r="AK172" s="827"/>
      <c r="AL172" s="827"/>
      <c r="AM172" s="827"/>
      <c r="AN172" s="827"/>
      <c r="AO172" s="827"/>
      <c r="AP172" s="827"/>
      <c r="AQ172" s="827"/>
    </row>
    <row r="173" spans="1:47" s="710" customFormat="1" ht="16.5" customHeight="1">
      <c r="A173" s="1528" t="s">
        <v>20</v>
      </c>
      <c r="B173" s="828" t="s">
        <v>54</v>
      </c>
      <c r="C173" s="829"/>
      <c r="D173" s="829" t="s">
        <v>55</v>
      </c>
      <c r="E173" s="829"/>
      <c r="F173" s="829"/>
      <c r="G173" s="830"/>
      <c r="H173" s="831">
        <f>$C$82/1000</f>
        <v>3.1800000000000002E-2</v>
      </c>
      <c r="I173" s="832" t="s">
        <v>56</v>
      </c>
      <c r="J173" s="833">
        <f>$G$82/1000</f>
        <v>4.0799999999999996E-2</v>
      </c>
      <c r="K173" s="831">
        <f>$C$82/1000</f>
        <v>3.1800000000000002E-2</v>
      </c>
      <c r="L173" s="832" t="s">
        <v>56</v>
      </c>
      <c r="M173" s="833">
        <f>$G$82/1000</f>
        <v>4.0799999999999996E-2</v>
      </c>
      <c r="N173" s="831">
        <f>$C$82/1000</f>
        <v>3.1800000000000002E-2</v>
      </c>
      <c r="O173" s="832" t="s">
        <v>56</v>
      </c>
      <c r="P173" s="833">
        <f>$G$82/1000</f>
        <v>4.0799999999999996E-2</v>
      </c>
      <c r="Q173" s="831">
        <f>$C$82/1000</f>
        <v>3.1800000000000002E-2</v>
      </c>
      <c r="R173" s="832" t="s">
        <v>56</v>
      </c>
      <c r="S173" s="833">
        <f>$G$82/1000</f>
        <v>4.0799999999999996E-2</v>
      </c>
      <c r="T173" s="831">
        <f>$C$82/1000</f>
        <v>3.1800000000000002E-2</v>
      </c>
      <c r="U173" s="832" t="s">
        <v>56</v>
      </c>
      <c r="V173" s="833">
        <f>$G$82/1000</f>
        <v>4.0799999999999996E-2</v>
      </c>
      <c r="W173" s="831">
        <f>$C$82/1000</f>
        <v>3.1800000000000002E-2</v>
      </c>
      <c r="X173" s="832" t="s">
        <v>56</v>
      </c>
      <c r="Y173" s="833">
        <f>$G$82/1000</f>
        <v>4.0799999999999996E-2</v>
      </c>
      <c r="Z173" s="831">
        <f>$C$82/1000</f>
        <v>3.1800000000000002E-2</v>
      </c>
      <c r="AA173" s="832" t="s">
        <v>56</v>
      </c>
      <c r="AB173" s="833">
        <f>$G$82/1000</f>
        <v>4.0799999999999996E-2</v>
      </c>
      <c r="AC173" s="831">
        <f>$C$82/1000</f>
        <v>3.1800000000000002E-2</v>
      </c>
      <c r="AD173" s="832" t="s">
        <v>56</v>
      </c>
      <c r="AE173" s="833">
        <f>$G$82/1000</f>
        <v>4.0799999999999996E-2</v>
      </c>
      <c r="AF173" s="831">
        <f>$C$82/1000</f>
        <v>3.1800000000000002E-2</v>
      </c>
      <c r="AG173" s="832" t="s">
        <v>56</v>
      </c>
      <c r="AH173" s="833">
        <f>$G$82/1000</f>
        <v>4.0799999999999996E-2</v>
      </c>
      <c r="AI173" s="831">
        <f>$C$82/1000</f>
        <v>3.1800000000000002E-2</v>
      </c>
      <c r="AJ173" s="832" t="s">
        <v>56</v>
      </c>
      <c r="AK173" s="833">
        <f>$G$82/1000</f>
        <v>4.0799999999999996E-2</v>
      </c>
      <c r="AL173" s="831">
        <f>$C$82/1000</f>
        <v>3.1800000000000002E-2</v>
      </c>
      <c r="AM173" s="832" t="s">
        <v>56</v>
      </c>
      <c r="AN173" s="833">
        <f>$G$82/1000</f>
        <v>4.0799999999999996E-2</v>
      </c>
      <c r="AO173" s="831">
        <f>$C$82/1000</f>
        <v>3.1800000000000002E-2</v>
      </c>
      <c r="AP173" s="832" t="s">
        <v>56</v>
      </c>
      <c r="AQ173" s="833">
        <f>$G$82/1000</f>
        <v>4.0799999999999996E-2</v>
      </c>
    </row>
    <row r="174" spans="1:47" s="710" customFormat="1" ht="16.5" customHeight="1" thickBot="1">
      <c r="A174" s="1529"/>
      <c r="B174" s="834" t="s">
        <v>57</v>
      </c>
      <c r="C174" s="835"/>
      <c r="D174" s="835" t="s">
        <v>58</v>
      </c>
      <c r="E174" s="835"/>
      <c r="F174" s="835"/>
      <c r="G174" s="836"/>
      <c r="H174" s="837">
        <f>(((I99^2+J99^2)*$C$83/1000)+((I100^2+J100^2)*$G$83/1000)+((I101^2+J101^2)*$J$83/1000))/$C$6^2</f>
        <v>1.2797945850937499E-2</v>
      </c>
      <c r="I174" s="838" t="s">
        <v>56</v>
      </c>
      <c r="J174" s="839">
        <f>(((I99^2+J99^2)*$M$83)+((I100^2+J100^2)*$P$83)+((I101^2+J101^2)*S176))/(100*$C$6)</f>
        <v>0.33837431577299998</v>
      </c>
      <c r="K174" s="837">
        <f>(((L99^2+M99^2)*$C$83/1000)+((L100^2+M100^2)*$G$83/1000)+((L101^2+M101^2)*$J$83/1000))/$C$6^2</f>
        <v>1.4080734265893751E-2</v>
      </c>
      <c r="L174" s="838" t="s">
        <v>56</v>
      </c>
      <c r="M174" s="839">
        <f>(((L99^2+M99^2)*$M$83)+((L100^2+M100^2)*$P$83)+((L101^2+M101^2)*V176))/(100*$C$6)</f>
        <v>0.37950704825579995</v>
      </c>
      <c r="N174" s="837">
        <f>(((O99^2+P99^2)*$C$83/1000)+((O100^2+P100^2)*$G$83/1000)+((O101^2+P101^2)*$J$83/1000))/$C$6^2</f>
        <v>1.4887870798725E-2</v>
      </c>
      <c r="O174" s="838" t="s">
        <v>56</v>
      </c>
      <c r="P174" s="839">
        <f>(((O99^2+P99^2)*$M$83)+((O100^2+P100^2)*$P$83)+((O101^2+P101^2)*Y176))/(100*$C$6)</f>
        <v>0.40241625038459994</v>
      </c>
      <c r="Q174" s="837">
        <f>(((R99^2+S99^2)*$C$83/1000)+((R100^2+S100^2)*$G$83/1000)+((R101^2+S101^2)*$J$83/1000))/$C$6^2</f>
        <v>1.4350501116506247E-2</v>
      </c>
      <c r="R174" s="838" t="s">
        <v>56</v>
      </c>
      <c r="S174" s="839">
        <f>(((R99^2+S99^2)*$M$83)+((R100^2+S100^2)*$P$83)+((R101^2+S101^2)*AB176))/(100*$C$6)</f>
        <v>0.38991174518159993</v>
      </c>
      <c r="T174" s="837">
        <f>(((U99^2+V99^2)*$C$83/1000)+((U100^2+V100^2)*$G$83/1000)+((U101^2+V101^2)*$J$83/1000))/$C$6^2</f>
        <v>1.3967697447281251E-2</v>
      </c>
      <c r="U174" s="838" t="s">
        <v>56</v>
      </c>
      <c r="V174" s="839">
        <f>(((U99^2+V99^2)*$M$83)+((U100^2+V100^2)*$P$83)+((U101^2+V101^2)*AE176))/(100*$C$6)</f>
        <v>0.38217213532799998</v>
      </c>
      <c r="W174" s="837">
        <f>(((X99^2+Y99^2)*$C$83/1000)+((X100^2+Y100^2)*$G$83/1000)+((X101^2+Y101^2)*$J$83/1000))/$C$6^2</f>
        <v>1.2984515312006249E-2</v>
      </c>
      <c r="X174" s="838" t="s">
        <v>56</v>
      </c>
      <c r="Y174" s="839">
        <f>(((X99^2+Y99^2)*$M$83)+((X100^2+Y100^2)*$P$83)+((X101^2+Y101^2)*AH176))/(100*$C$6)</f>
        <v>0.35706057586559997</v>
      </c>
      <c r="Z174" s="837">
        <f>(((AA99^2+AB99^2)*$C$83/1000)+((AA100^2+AB100^2)*$G$83/1000)+((AA101^2+AB101^2)*$J$83/1000))/$C$6^2</f>
        <v>1.1267455694343752E-2</v>
      </c>
      <c r="AA174" s="838" t="s">
        <v>56</v>
      </c>
      <c r="AB174" s="839">
        <f>(((AA99^2+AB99^2)*$M$83)+((AA100^2+AB100^2)*$P$83)+((AA101^2+AB101^2)*AK176))/(100*$C$6)</f>
        <v>0.308858580351</v>
      </c>
      <c r="AC174" s="837">
        <f>(((AD99^2+AE99^2)*$C$83/1000)+((AD100^2+AE100^2)*$G$83/1000)+((AD101^2+AE101^2)*$J$83/1000))/$C$6^2</f>
        <v>9.8995929027187492E-3</v>
      </c>
      <c r="AD174" s="838" t="s">
        <v>56</v>
      </c>
      <c r="AE174" s="839">
        <f>(((AD99^2+AE99^2)*$M$83)+((AD100^2+AE100^2)*$P$83)+((AD101^2+AE101^2)*AN176))/(100*$C$6)</f>
        <v>0.27012323717099995</v>
      </c>
      <c r="AF174" s="837">
        <f>(((AG99^2+AH99^2)*$C$83/1000)+((AG100^2+AH100^2)*$G$83/1000)+((AG101^2+AH101^2)*$J$83/1000))/$C$6^2</f>
        <v>8.2197811898999992E-3</v>
      </c>
      <c r="AG174" s="838" t="s">
        <v>56</v>
      </c>
      <c r="AH174" s="839">
        <f>(((AG99^2+AH99^2)*$M$83)+((AG100^2+AH100^2)*$P$83)+((AG101^2+AH101^2)*AQ176))/(100*$C$6)</f>
        <v>0.22316193393839998</v>
      </c>
      <c r="AI174" s="837">
        <f>(((AJ99^2+AK99^2)*$C$83/1000)+((AJ100^2+AK100^2)*$G$83/1000)+((AJ101^2+AK101^2)*$J$83/1000))/$C$6^2</f>
        <v>6.9137455987124995E-3</v>
      </c>
      <c r="AJ174" s="838" t="s">
        <v>56</v>
      </c>
      <c r="AK174" s="839">
        <f>(((AJ99^2+AK99^2)*$M$83)+((AJ100^2+AK100^2)*$P$83)+((AJ101^2+AK101^2)*AT176))/(100*$C$6)</f>
        <v>0.18669054993839998</v>
      </c>
      <c r="AL174" s="837">
        <f>(((AM99^2+AN99^2)*$C$83/1000)+((AM100^2+AN100^2)*$G$83/1000)+((AM101^2+AN101^2)*$J$83/1000))/$C$6^2</f>
        <v>5.8936484332124993E-3</v>
      </c>
      <c r="AM174" s="838" t="s">
        <v>56</v>
      </c>
      <c r="AN174" s="839">
        <f>(((AM99^2+AN99^2)*$M$83)+((AM100^2+AN100^2)*$P$83)+((AM101^2+AN101^2)*AW176))/(100*$C$6)</f>
        <v>0.1576204384464</v>
      </c>
      <c r="AO174" s="837">
        <f>(((AP99^2+AQ99^2)*$C$83/1000)+((AP100^2+AQ100^2)*$G$83/1000)+((AP101^2+AQ101^2)*$J$83/1000))/$C$6^2</f>
        <v>5.374374417E-3</v>
      </c>
      <c r="AP174" s="838" t="s">
        <v>56</v>
      </c>
      <c r="AQ174" s="839">
        <f>(((AP99^2+AQ99^2)*$M$83)+((AP100^2+AQ100^2)*$P$83)+((AP101^2+AQ101^2)*AZ176))/(100*$C$6)</f>
        <v>0.14274040953599995</v>
      </c>
    </row>
    <row r="175" spans="1:47" s="710" customFormat="1" ht="16.5" customHeight="1">
      <c r="A175" s="1529"/>
      <c r="B175" s="840" t="s">
        <v>193</v>
      </c>
      <c r="C175" s="841">
        <v>31.8</v>
      </c>
      <c r="D175" s="842"/>
      <c r="E175" s="1590" t="s">
        <v>194</v>
      </c>
      <c r="F175" s="1590"/>
      <c r="G175" s="900">
        <v>40.799999999999997</v>
      </c>
      <c r="H175" s="844"/>
      <c r="I175" s="845"/>
      <c r="J175" s="846"/>
      <c r="K175" s="899"/>
      <c r="L175" s="898"/>
      <c r="M175" s="897"/>
      <c r="N175" s="899"/>
      <c r="O175" s="898"/>
      <c r="P175" s="897"/>
      <c r="Q175" s="899"/>
      <c r="R175" s="898"/>
      <c r="S175" s="897"/>
      <c r="T175" s="1573"/>
      <c r="U175" s="1591"/>
      <c r="V175" s="1574"/>
      <c r="W175" s="1573"/>
      <c r="X175" s="1591"/>
      <c r="Y175" s="1574"/>
      <c r="Z175" s="1573"/>
      <c r="AA175" s="1591"/>
      <c r="AB175" s="1574"/>
      <c r="AC175" s="1573"/>
      <c r="AD175" s="1591"/>
      <c r="AE175" s="1574"/>
      <c r="AF175" s="1573"/>
      <c r="AG175" s="1591"/>
      <c r="AH175" s="1574"/>
      <c r="AI175" s="1573"/>
      <c r="AJ175" s="1591"/>
      <c r="AK175" s="1574"/>
      <c r="AL175" s="1573"/>
      <c r="AM175" s="1591"/>
      <c r="AN175" s="1574"/>
      <c r="AO175" s="1573"/>
      <c r="AP175" s="1591"/>
      <c r="AQ175" s="1574"/>
    </row>
    <row r="176" spans="1:47" s="710" customFormat="1" ht="16.5" customHeight="1" thickBot="1">
      <c r="A176" s="1529"/>
      <c r="B176" s="848" t="s">
        <v>94</v>
      </c>
      <c r="C176" s="819">
        <v>144.5</v>
      </c>
      <c r="D176" s="756"/>
      <c r="E176" s="847"/>
      <c r="F176" s="847" t="s">
        <v>61</v>
      </c>
      <c r="G176" s="751">
        <v>80.25</v>
      </c>
      <c r="H176" s="1593" t="s">
        <v>274</v>
      </c>
      <c r="I176" s="1594"/>
      <c r="J176" s="849">
        <v>57.6</v>
      </c>
      <c r="K176" s="1593" t="s">
        <v>96</v>
      </c>
      <c r="L176" s="1594"/>
      <c r="M176" s="849">
        <v>10.78</v>
      </c>
      <c r="N176" s="1593" t="s">
        <v>62</v>
      </c>
      <c r="O176" s="1594"/>
      <c r="P176" s="849">
        <v>7.2</v>
      </c>
      <c r="Q176" s="1593" t="s">
        <v>243</v>
      </c>
      <c r="R176" s="1594"/>
      <c r="S176" s="849">
        <v>-0.5</v>
      </c>
      <c r="T176" s="1575"/>
      <c r="U176" s="1592"/>
      <c r="V176" s="1576"/>
      <c r="W176" s="1575"/>
      <c r="X176" s="1592"/>
      <c r="Y176" s="1576"/>
      <c r="Z176" s="1575"/>
      <c r="AA176" s="1592"/>
      <c r="AB176" s="1576"/>
      <c r="AC176" s="1575"/>
      <c r="AD176" s="1592"/>
      <c r="AE176" s="1576"/>
      <c r="AF176" s="1575"/>
      <c r="AG176" s="1592"/>
      <c r="AH176" s="1576"/>
      <c r="AI176" s="1575"/>
      <c r="AJ176" s="1592"/>
      <c r="AK176" s="1576"/>
      <c r="AL176" s="1575"/>
      <c r="AM176" s="1592"/>
      <c r="AN176" s="1576"/>
      <c r="AO176" s="1575"/>
      <c r="AP176" s="1592"/>
      <c r="AQ176" s="1576"/>
    </row>
    <row r="177" spans="1:43" s="710" customFormat="1" ht="16.5" customHeight="1" thickBot="1">
      <c r="A177" s="1530"/>
      <c r="B177" s="1595" t="s">
        <v>63</v>
      </c>
      <c r="C177" s="1596"/>
      <c r="D177" s="1596"/>
      <c r="E177" s="1596"/>
      <c r="F177" s="1596"/>
      <c r="G177" s="1597"/>
      <c r="H177" s="850">
        <f>I100+I101+H174+H173</f>
        <v>10.436597945850938</v>
      </c>
      <c r="I177" s="851" t="s">
        <v>56</v>
      </c>
      <c r="J177" s="852">
        <f>J100+J101+J174+J173</f>
        <v>2.626174315773</v>
      </c>
      <c r="K177" s="850">
        <f>L100+L101+K174+K173</f>
        <v>10.953880734265894</v>
      </c>
      <c r="L177" s="851" t="s">
        <v>56</v>
      </c>
      <c r="M177" s="852">
        <f>M100+M101+M174+M173</f>
        <v>2.7513070482558</v>
      </c>
      <c r="N177" s="850">
        <f>O100+O101+N174+N173</f>
        <v>11.293687870798726</v>
      </c>
      <c r="O177" s="851" t="s">
        <v>56</v>
      </c>
      <c r="P177" s="852">
        <f>P100+P101+P174+P173</f>
        <v>2.7322162503845995</v>
      </c>
      <c r="Q177" s="850">
        <f>R100+R101+Q174+Q173</f>
        <v>11.092150501116507</v>
      </c>
      <c r="R177" s="851" t="s">
        <v>56</v>
      </c>
      <c r="S177" s="852">
        <f>S100+S101+S174+S173</f>
        <v>2.6387117451816002</v>
      </c>
      <c r="T177" s="850">
        <f>U100+U101+T174+T173</f>
        <v>10.959767697447282</v>
      </c>
      <c r="U177" s="851" t="s">
        <v>56</v>
      </c>
      <c r="V177" s="852">
        <f>V100+V101+V174+V173</f>
        <v>2.519972135328</v>
      </c>
      <c r="W177" s="850">
        <f>X100+X101+W174+W173</f>
        <v>10.592784515312006</v>
      </c>
      <c r="X177" s="851" t="s">
        <v>56</v>
      </c>
      <c r="Y177" s="852">
        <f>Y100+Y101+Y174+Y173</f>
        <v>2.3148605758656</v>
      </c>
      <c r="Z177" s="850">
        <f>AA100+AA101+Z174+Z173</f>
        <v>9.8710674556943445</v>
      </c>
      <c r="AA177" s="851" t="s">
        <v>56</v>
      </c>
      <c r="AB177" s="852">
        <f>AB100+AB101+AB174+AB173</f>
        <v>2.1346585803510001</v>
      </c>
      <c r="AC177" s="850">
        <f>AD100+AD101+AC174+AC173</f>
        <v>9.2546995929027194</v>
      </c>
      <c r="AD177" s="851" t="s">
        <v>56</v>
      </c>
      <c r="AE177" s="852">
        <f>AE100+AE101+AE174+AE173</f>
        <v>2.0149232371709997</v>
      </c>
      <c r="AF177" s="850">
        <f>AG100+AG101+AF174+AF173</f>
        <v>8.425019781189901</v>
      </c>
      <c r="AG177" s="851" t="s">
        <v>56</v>
      </c>
      <c r="AH177" s="852">
        <f>AH100+AH101+AH174+AH173</f>
        <v>1.8659619339383997</v>
      </c>
      <c r="AI177" s="850">
        <f>AJ100+AJ101+AI174+AI173</f>
        <v>7.7127137455987116</v>
      </c>
      <c r="AJ177" s="851" t="s">
        <v>56</v>
      </c>
      <c r="AK177" s="852">
        <f>AK100+AK101+AK174+AK173</f>
        <v>1.7784905499383998</v>
      </c>
      <c r="AL177" s="850">
        <f>AM100+AM101+AL174+AL173</f>
        <v>7.1026936484332115</v>
      </c>
      <c r="AM177" s="851" t="s">
        <v>56</v>
      </c>
      <c r="AN177" s="852">
        <f>AN100+AN101+AN174+AN173</f>
        <v>1.7134204384463998</v>
      </c>
      <c r="AO177" s="850">
        <f>AP100+AP101+AO174+AO173</f>
        <v>6.7721743744170002</v>
      </c>
      <c r="AP177" s="851" t="s">
        <v>56</v>
      </c>
      <c r="AQ177" s="852">
        <f>AQ100+AQ101+AQ174+AQ173</f>
        <v>1.6715404095359998</v>
      </c>
    </row>
    <row r="178" spans="1:43" s="710" customFormat="1" ht="16.5" customHeight="1">
      <c r="A178" s="1528" t="s">
        <v>24</v>
      </c>
      <c r="B178" s="828" t="s">
        <v>54</v>
      </c>
      <c r="C178" s="829"/>
      <c r="D178" s="829" t="s">
        <v>55</v>
      </c>
      <c r="E178" s="829"/>
      <c r="F178" s="829"/>
      <c r="G178" s="829"/>
      <c r="H178" s="831">
        <f>$C$87/1000</f>
        <v>3.2500000000000001E-2</v>
      </c>
      <c r="I178" s="832" t="s">
        <v>56</v>
      </c>
      <c r="J178" s="833">
        <f>$G$87/1000</f>
        <v>4.6399999999999997E-2</v>
      </c>
      <c r="K178" s="831">
        <f>$C$87/1000</f>
        <v>3.2500000000000001E-2</v>
      </c>
      <c r="L178" s="832" t="s">
        <v>56</v>
      </c>
      <c r="M178" s="833">
        <f>$G$87/1000</f>
        <v>4.6399999999999997E-2</v>
      </c>
      <c r="N178" s="831">
        <f>$C$87/1000</f>
        <v>3.2500000000000001E-2</v>
      </c>
      <c r="O178" s="832" t="s">
        <v>56</v>
      </c>
      <c r="P178" s="833">
        <f>$G$87/1000</f>
        <v>4.6399999999999997E-2</v>
      </c>
      <c r="Q178" s="831">
        <f>$C$87/1000</f>
        <v>3.2500000000000001E-2</v>
      </c>
      <c r="R178" s="832" t="s">
        <v>56</v>
      </c>
      <c r="S178" s="833">
        <f>$G$87/1000</f>
        <v>4.6399999999999997E-2</v>
      </c>
      <c r="T178" s="831">
        <f>$C$87/1000</f>
        <v>3.2500000000000001E-2</v>
      </c>
      <c r="U178" s="832" t="s">
        <v>56</v>
      </c>
      <c r="V178" s="833">
        <f>$G$87/1000</f>
        <v>4.6399999999999997E-2</v>
      </c>
      <c r="W178" s="831">
        <f>$C$87/1000</f>
        <v>3.2500000000000001E-2</v>
      </c>
      <c r="X178" s="832" t="s">
        <v>56</v>
      </c>
      <c r="Y178" s="833">
        <f>$G$87/1000</f>
        <v>4.6399999999999997E-2</v>
      </c>
      <c r="Z178" s="831">
        <f>$C$87/1000</f>
        <v>3.2500000000000001E-2</v>
      </c>
      <c r="AA178" s="832" t="s">
        <v>56</v>
      </c>
      <c r="AB178" s="833">
        <f>$G$87/1000</f>
        <v>4.6399999999999997E-2</v>
      </c>
      <c r="AC178" s="831">
        <f>$C$87/1000</f>
        <v>3.2500000000000001E-2</v>
      </c>
      <c r="AD178" s="832" t="s">
        <v>56</v>
      </c>
      <c r="AE178" s="833">
        <f>$G$87/1000</f>
        <v>4.6399999999999997E-2</v>
      </c>
      <c r="AF178" s="831">
        <f>$C$87/1000</f>
        <v>3.2500000000000001E-2</v>
      </c>
      <c r="AG178" s="832" t="s">
        <v>56</v>
      </c>
      <c r="AH178" s="833">
        <f>$G$87/1000</f>
        <v>4.6399999999999997E-2</v>
      </c>
      <c r="AI178" s="831">
        <f>$C$87/1000</f>
        <v>3.2500000000000001E-2</v>
      </c>
      <c r="AJ178" s="832" t="s">
        <v>56</v>
      </c>
      <c r="AK178" s="833">
        <f>$G$87/1000</f>
        <v>4.6399999999999997E-2</v>
      </c>
      <c r="AL178" s="831">
        <f>$C$87/1000</f>
        <v>3.2500000000000001E-2</v>
      </c>
      <c r="AM178" s="832" t="s">
        <v>56</v>
      </c>
      <c r="AN178" s="833">
        <f>$G$87/1000</f>
        <v>4.6399999999999997E-2</v>
      </c>
      <c r="AO178" s="831">
        <f>$C$87/1000</f>
        <v>3.2500000000000001E-2</v>
      </c>
      <c r="AP178" s="832" t="s">
        <v>56</v>
      </c>
      <c r="AQ178" s="833">
        <f>$G$87/1000</f>
        <v>4.6399999999999997E-2</v>
      </c>
    </row>
    <row r="179" spans="1:43" s="710" customFormat="1" ht="16.5" customHeight="1" thickBot="1">
      <c r="A179" s="1529"/>
      <c r="B179" s="834" t="s">
        <v>57</v>
      </c>
      <c r="C179" s="835"/>
      <c r="D179" s="835" t="s">
        <v>58</v>
      </c>
      <c r="E179" s="835"/>
      <c r="F179" s="835"/>
      <c r="G179" s="853"/>
      <c r="H179" s="837">
        <f>(((I99^2+J99^2)*$C$88/1000)+((I100^2+J100^2)*$G$88/1000)+((I101^2+J101^2)*$J$88/1000))/$C$6^2</f>
        <v>1.3184243753962504E-2</v>
      </c>
      <c r="I179" s="838" t="s">
        <v>56</v>
      </c>
      <c r="J179" s="839">
        <f>(((I107^2+J107^2)*$M$88)+((I108^2+J108^2)*$P$88)+((I109^2+J109^2)*S181))/(100*$C$6)</f>
        <v>0.80612686763640007</v>
      </c>
      <c r="K179" s="837">
        <f>(((L99^2+M99^2)*$C$88/1000)+((L100^2+M100^2)*$G$88/1000)+((L101^2+M101^2)*$J$88/1000))/$C$6^2</f>
        <v>1.4502889076602498E-2</v>
      </c>
      <c r="L179" s="838" t="s">
        <v>56</v>
      </c>
      <c r="M179" s="839">
        <f>(((L107^2+M107^2)*$M$88)+((L108^2+M108^2)*$P$88)+((L109^2+M109^2)*V181))/(100*$C$6)</f>
        <v>0.91150406748000001</v>
      </c>
      <c r="N179" s="837">
        <f>(((O99^2+P99^2)*$C$88/1000)+((O100^2+P100^2)*$G$88/1000)+((O101^2+P101^2)*$J$88/1000))/$C$6^2</f>
        <v>1.5331862528392502E-2</v>
      </c>
      <c r="O179" s="838" t="s">
        <v>56</v>
      </c>
      <c r="P179" s="839">
        <f>(((O107^2+P107^2)*$M$88)+((O108^2+P108^2)*$P$88)+((O109^2+P109^2)*Y181))/(100*$C$6)</f>
        <v>0.94192629639839986</v>
      </c>
      <c r="Q179" s="837">
        <f>(((R99^2+S99^2)*$C$88/1000)+((R100^2+S100^2)*$G$88/1000)+((R101^2+S101^2)*$J$88/1000))/$C$6^2</f>
        <v>1.47746446502175E-2</v>
      </c>
      <c r="R179" s="838" t="s">
        <v>56</v>
      </c>
      <c r="S179" s="839">
        <f>(((R107^2+S107^2)*$M$88)+((R108^2+S108^2)*$P$88)+((R109^2+S109^2)*AB181))/(100*$C$6)</f>
        <v>0.93204726775919999</v>
      </c>
      <c r="T179" s="837">
        <f>(((U99^2+V99^2)*$C$88/1000)+((U100^2+V100^2)*$G$88/1000)+((U101^2+V101^2)*$J$88/1000))/$C$6^2</f>
        <v>1.43750108097E-2</v>
      </c>
      <c r="U179" s="838" t="s">
        <v>56</v>
      </c>
      <c r="V179" s="839">
        <f>(((U107^2+V107^2)*$M$88)+((U108^2+V108^2)*$P$88)+((U109^2+V109^2)*AE181))/(100*$C$6)</f>
        <v>0.93095134855559991</v>
      </c>
      <c r="W179" s="837">
        <f>(((X99^2+Y99^2)*$C$88/1000)+((X100^2+Y100^2)*$G$88/1000)+((X101^2+Y101^2)*$J$88/1000))/$C$6^2</f>
        <v>1.3359069115605002E-2</v>
      </c>
      <c r="X179" s="838" t="s">
        <v>56</v>
      </c>
      <c r="Y179" s="839">
        <f>(((X107^2+Y107^2)*$M$88)+((X108^2+Y108^2)*$P$88)+((X109^2+Y109^2)*AH181))/(100*$C$6)</f>
        <v>0.85731058247759984</v>
      </c>
      <c r="Z179" s="837">
        <f>(((AA99^2+AB99^2)*$C$88/1000)+((AA100^2+AB100^2)*$G$88/1000)+((AA101^2+AB101^2)*$J$88/1000))/$C$6^2</f>
        <v>1.15944899682375E-2</v>
      </c>
      <c r="AA179" s="838" t="s">
        <v>56</v>
      </c>
      <c r="AB179" s="839">
        <f>(((AA107^2+AB107^2)*$M$88)+((AA108^2+AB108^2)*$P$88)+((AA109^2+AB109^2)*AK181))/(100*$C$6)</f>
        <v>0.76708398113999998</v>
      </c>
      <c r="AC179" s="837">
        <f>(((AD99^2+AE99^2)*$C$88/1000)+((AD100^2+AE100^2)*$G$88/1000)+((AD101^2+AE101^2)*$J$88/1000))/$C$6^2</f>
        <v>1.01892597064875E-2</v>
      </c>
      <c r="AD179" s="838" t="s">
        <v>56</v>
      </c>
      <c r="AE179" s="839">
        <f>(((AD107^2+AE107^2)*$M$88)+((AD108^2+AE108^2)*$P$88)+((AD109^2+AE109^2)*AN181))/(100*$C$6)</f>
        <v>0.67043537288999999</v>
      </c>
      <c r="AF179" s="837">
        <f>(((AG99^2+AH99^2)*$C$88/1000)+((AG100^2+AH100^2)*$G$88/1000)+((AG101^2+AH101^2)*$J$88/1000))/$C$6^2</f>
        <v>8.4625901911575003E-3</v>
      </c>
      <c r="AG179" s="838" t="s">
        <v>56</v>
      </c>
      <c r="AH179" s="839">
        <f>(((AG107^2+AH107^2)*$M$88)+((AG108^2+AH108^2)*$P$88)+((AG109^2+AH109^2)*AQ181))/(100*$C$6)</f>
        <v>0.54231814791720001</v>
      </c>
      <c r="AI179" s="837">
        <f>(((AJ99^2+AK99^2)*$C$88/1000)+((AJ100^2+AK100^2)*$G$88/1000)+((AJ101^2+AK101^2)*$J$88/1000))/$C$6^2</f>
        <v>7.1199228781574997E-3</v>
      </c>
      <c r="AJ179" s="838" t="s">
        <v>56</v>
      </c>
      <c r="AK179" s="839">
        <f>(((AJ107^2+AK107^2)*$M$88)+((AJ108^2+AK108^2)*$P$88)+((AJ109^2+AK109^2)*AT181))/(100*$C$6)</f>
        <v>0.4364748162899999</v>
      </c>
      <c r="AL179" s="837">
        <f>(((AM99^2+AN99^2)*$C$88/1000)+((AM100^2+AN100^2)*$G$88/1000)+((AM101^2+AN101^2)*$J$88/1000))/$C$6^2</f>
        <v>6.0722241554700008E-3</v>
      </c>
      <c r="AM179" s="838" t="s">
        <v>56</v>
      </c>
      <c r="AN179" s="839">
        <f>(((AM107^2+AN107^2)*$M$88)+((AM108^2+AN108^2)*$P$88)+((AM109^2+AN109^2)*AW181))/(100*$C$6)</f>
        <v>0.35625350258640004</v>
      </c>
      <c r="AO179" s="837">
        <f>(((AP99^2+AQ99^2)*$C$88/1000)+((AP100^2+AQ100^2)*$G$88/1000)+((AP101^2+AQ101^2)*$J$88/1000))/$C$6^2</f>
        <v>5.5389450499874994E-3</v>
      </c>
      <c r="AP179" s="838" t="s">
        <v>56</v>
      </c>
      <c r="AQ179" s="839">
        <f>(((AP107^2+AQ107^2)*$M$88)+((AP108^2+AQ108^2)*$P$88)+((AP109^2+AQ109^2)*AZ181))/(100*$C$6)</f>
        <v>0.3188031127416</v>
      </c>
    </row>
    <row r="180" spans="1:43" s="710" customFormat="1" ht="16.5" customHeight="1">
      <c r="A180" s="1529"/>
      <c r="B180" s="840" t="s">
        <v>193</v>
      </c>
      <c r="C180" s="841">
        <v>32.5</v>
      </c>
      <c r="D180" s="842"/>
      <c r="E180" s="1590" t="s">
        <v>194</v>
      </c>
      <c r="F180" s="1590"/>
      <c r="G180" s="900">
        <v>46.4</v>
      </c>
      <c r="H180" s="844"/>
      <c r="I180" s="845"/>
      <c r="J180" s="846"/>
      <c r="K180" s="899"/>
      <c r="L180" s="898"/>
      <c r="M180" s="897"/>
      <c r="N180" s="899"/>
      <c r="O180" s="898"/>
      <c r="P180" s="897"/>
      <c r="Q180" s="899"/>
      <c r="R180" s="898"/>
      <c r="S180" s="897"/>
      <c r="T180" s="1598"/>
      <c r="U180" s="1599"/>
      <c r="V180" s="1600"/>
      <c r="W180" s="1598"/>
      <c r="X180" s="1599"/>
      <c r="Y180" s="1600"/>
      <c r="Z180" s="1598"/>
      <c r="AA180" s="1599"/>
      <c r="AB180" s="1600"/>
      <c r="AC180" s="1598"/>
      <c r="AD180" s="1599"/>
      <c r="AE180" s="1600"/>
      <c r="AF180" s="1598"/>
      <c r="AG180" s="1599"/>
      <c r="AH180" s="1600"/>
      <c r="AI180" s="1598"/>
      <c r="AJ180" s="1599"/>
      <c r="AK180" s="1600"/>
      <c r="AL180" s="1598"/>
      <c r="AM180" s="1599"/>
      <c r="AN180" s="1600"/>
      <c r="AO180" s="1598"/>
      <c r="AP180" s="1599"/>
      <c r="AQ180" s="1600"/>
    </row>
    <row r="181" spans="1:43" s="710" customFormat="1" ht="16.5" customHeight="1" thickBot="1">
      <c r="A181" s="1529"/>
      <c r="B181" s="848" t="s">
        <v>94</v>
      </c>
      <c r="C181" s="819">
        <v>150.1</v>
      </c>
      <c r="D181" s="756"/>
      <c r="E181" s="847"/>
      <c r="F181" s="847" t="s">
        <v>61</v>
      </c>
      <c r="G181" s="751">
        <v>76.239999999999995</v>
      </c>
      <c r="H181" s="1593" t="s">
        <v>274</v>
      </c>
      <c r="I181" s="1594"/>
      <c r="J181" s="849">
        <v>58.7</v>
      </c>
      <c r="K181" s="1593" t="s">
        <v>96</v>
      </c>
      <c r="L181" s="1594"/>
      <c r="M181" s="849">
        <v>10.68</v>
      </c>
      <c r="N181" s="1593" t="s">
        <v>62</v>
      </c>
      <c r="O181" s="1594"/>
      <c r="P181" s="849">
        <v>7</v>
      </c>
      <c r="Q181" s="1593" t="s">
        <v>243</v>
      </c>
      <c r="R181" s="1594"/>
      <c r="S181" s="849">
        <v>-0.4</v>
      </c>
      <c r="T181" s="1601"/>
      <c r="U181" s="1602"/>
      <c r="V181" s="1603"/>
      <c r="W181" s="1601"/>
      <c r="X181" s="1602"/>
      <c r="Y181" s="1603"/>
      <c r="Z181" s="1601"/>
      <c r="AA181" s="1602"/>
      <c r="AB181" s="1603"/>
      <c r="AC181" s="1601"/>
      <c r="AD181" s="1602"/>
      <c r="AE181" s="1603"/>
      <c r="AF181" s="1601"/>
      <c r="AG181" s="1602"/>
      <c r="AH181" s="1603"/>
      <c r="AI181" s="1601"/>
      <c r="AJ181" s="1602"/>
      <c r="AK181" s="1603"/>
      <c r="AL181" s="1601"/>
      <c r="AM181" s="1602"/>
      <c r="AN181" s="1603"/>
      <c r="AO181" s="1601"/>
      <c r="AP181" s="1602"/>
      <c r="AQ181" s="1603"/>
    </row>
    <row r="182" spans="1:43" s="863" customFormat="1" ht="16.5" customHeight="1" thickBot="1">
      <c r="A182" s="1530"/>
      <c r="B182" s="1595" t="s">
        <v>63</v>
      </c>
      <c r="C182" s="1596"/>
      <c r="D182" s="1596"/>
      <c r="E182" s="1596"/>
      <c r="F182" s="1596"/>
      <c r="G182" s="1597"/>
      <c r="H182" s="860">
        <f>H178+H179+I108+I109</f>
        <v>15.960684243753963</v>
      </c>
      <c r="I182" s="861" t="s">
        <v>56</v>
      </c>
      <c r="J182" s="862">
        <f>J108+J109+J179+J178</f>
        <v>4.3715268676364003</v>
      </c>
      <c r="K182" s="860">
        <f>K178+K179+L108+L109</f>
        <v>16.859002889076603</v>
      </c>
      <c r="L182" s="861" t="s">
        <v>56</v>
      </c>
      <c r="M182" s="862">
        <f>M108+M109+M179+M178</f>
        <v>4.6239040674800007</v>
      </c>
      <c r="N182" s="860">
        <f>N178+N179+O108+O109</f>
        <v>17.159831862528392</v>
      </c>
      <c r="O182" s="861" t="s">
        <v>56</v>
      </c>
      <c r="P182" s="862">
        <f>P108+P109+P179+P178</f>
        <v>4.6033262963984001</v>
      </c>
      <c r="Q182" s="860">
        <f>Q178+Q179+R108+R109</f>
        <v>17.060274644650217</v>
      </c>
      <c r="R182" s="861" t="s">
        <v>56</v>
      </c>
      <c r="S182" s="862">
        <f>S108+S109+S179+S178</f>
        <v>4.4674472677591996</v>
      </c>
      <c r="T182" s="860">
        <f>T178+T179+U108+U109</f>
        <v>17.044875010809697</v>
      </c>
      <c r="U182" s="861" t="s">
        <v>56</v>
      </c>
      <c r="V182" s="862">
        <f>V108+V109+V179+V178</f>
        <v>4.3643513485556005</v>
      </c>
      <c r="W182" s="860">
        <f>W178+W179+X108+X109</f>
        <v>16.344859069115607</v>
      </c>
      <c r="X182" s="861" t="s">
        <v>56</v>
      </c>
      <c r="Y182" s="862">
        <f>Y108+Y109+Y179+Y178</f>
        <v>4.1257105824776001</v>
      </c>
      <c r="Z182" s="860">
        <f>Z178+Z179+AA108+AA109</f>
        <v>15.473094489968238</v>
      </c>
      <c r="AA182" s="861" t="s">
        <v>56</v>
      </c>
      <c r="AB182" s="862">
        <f>AB108+AB109+AB179+AB178</f>
        <v>3.8554839811399999</v>
      </c>
      <c r="AC182" s="860">
        <f>AC178+AC179+AD108+AD109</f>
        <v>14.439689259706487</v>
      </c>
      <c r="AD182" s="861" t="s">
        <v>56</v>
      </c>
      <c r="AE182" s="862">
        <f>AE108+AE109+AE179+AE178</f>
        <v>3.63883537289</v>
      </c>
      <c r="AF182" s="860">
        <f>AF178+AF179+AG108+AG109</f>
        <v>12.997962590191158</v>
      </c>
      <c r="AG182" s="861" t="s">
        <v>56</v>
      </c>
      <c r="AH182" s="862">
        <f>AH108+AH109+AH179+AH178</f>
        <v>3.3397181479172007</v>
      </c>
      <c r="AI182" s="860">
        <f>AI178+AI179+AJ108+AJ109</f>
        <v>11.655619922878156</v>
      </c>
      <c r="AJ182" s="861" t="s">
        <v>56</v>
      </c>
      <c r="AK182" s="862">
        <f>AK108+AK109+AK179+AK178</f>
        <v>3.1918748162900004</v>
      </c>
      <c r="AL182" s="860">
        <f>AL178+AL179+AM108+AM109</f>
        <v>10.49957222415547</v>
      </c>
      <c r="AM182" s="861" t="s">
        <v>56</v>
      </c>
      <c r="AN182" s="862">
        <f>AN108+AN109+AN179+AN178</f>
        <v>3.0756535025864</v>
      </c>
      <c r="AO182" s="860">
        <f>AO178+AO179+AP108+AP109</f>
        <v>9.9200389450499884</v>
      </c>
      <c r="AP182" s="861" t="s">
        <v>56</v>
      </c>
      <c r="AQ182" s="862">
        <f>AQ108+AQ109+AQ179+AQ178</f>
        <v>3.0262031127415998</v>
      </c>
    </row>
    <row r="183" spans="1:43" s="710" customFormat="1" ht="16.5" customHeight="1">
      <c r="A183" s="1563" t="s">
        <v>64</v>
      </c>
      <c r="B183" s="1564"/>
      <c r="C183" s="1564"/>
      <c r="D183" s="1564"/>
      <c r="E183" s="1564"/>
      <c r="F183" s="1564"/>
      <c r="G183" s="1604"/>
      <c r="H183" s="865"/>
      <c r="I183" s="866"/>
      <c r="J183" s="846"/>
      <c r="K183" s="865"/>
      <c r="L183" s="866"/>
      <c r="M183" s="846"/>
      <c r="N183" s="865"/>
      <c r="O183" s="866"/>
      <c r="P183" s="846"/>
      <c r="Q183" s="865"/>
      <c r="R183" s="866"/>
      <c r="S183" s="846"/>
      <c r="T183" s="865"/>
      <c r="U183" s="866"/>
      <c r="V183" s="846"/>
      <c r="W183" s="865"/>
      <c r="X183" s="866"/>
      <c r="Y183" s="846"/>
      <c r="Z183" s="865"/>
      <c r="AA183" s="866"/>
      <c r="AB183" s="846"/>
      <c r="AC183" s="865"/>
      <c r="AD183" s="866"/>
      <c r="AE183" s="846"/>
      <c r="AF183" s="865"/>
      <c r="AG183" s="866"/>
      <c r="AH183" s="846"/>
      <c r="AI183" s="865"/>
      <c r="AJ183" s="866"/>
      <c r="AK183" s="846"/>
      <c r="AL183" s="865"/>
      <c r="AM183" s="866"/>
      <c r="AN183" s="846"/>
      <c r="AO183" s="865"/>
      <c r="AP183" s="866"/>
      <c r="AQ183" s="846"/>
    </row>
    <row r="184" spans="1:43" s="710" customFormat="1" ht="16.5" customHeight="1" thickBot="1">
      <c r="A184" s="867" t="s">
        <v>65</v>
      </c>
      <c r="B184" s="868"/>
      <c r="C184" s="869"/>
      <c r="D184" s="868"/>
      <c r="E184" s="756"/>
      <c r="F184" s="868" t="s">
        <v>66</v>
      </c>
      <c r="G184" s="755"/>
      <c r="H184" s="870">
        <f>SUM(H177,H182)</f>
        <v>26.397282189604901</v>
      </c>
      <c r="I184" s="871" t="s">
        <v>56</v>
      </c>
      <c r="J184" s="872">
        <f>SUM(J177,J182)</f>
        <v>6.9977011834094007</v>
      </c>
      <c r="K184" s="870">
        <f>SUM(K177,K182)</f>
        <v>27.812883623342497</v>
      </c>
      <c r="L184" s="871" t="s">
        <v>56</v>
      </c>
      <c r="M184" s="872">
        <f>SUM(M177,M182)</f>
        <v>7.3752111157358007</v>
      </c>
      <c r="N184" s="870">
        <f>SUM(N177,N182)</f>
        <v>28.45351973332712</v>
      </c>
      <c r="O184" s="871" t="s">
        <v>56</v>
      </c>
      <c r="P184" s="872">
        <f>SUM(P177,P182)</f>
        <v>7.3355425467829996</v>
      </c>
      <c r="Q184" s="870">
        <f>SUM(Q177,Q182)</f>
        <v>28.152425145766724</v>
      </c>
      <c r="R184" s="871" t="s">
        <v>56</v>
      </c>
      <c r="S184" s="872">
        <f>SUM(S177,S182)</f>
        <v>7.1061590129408003</v>
      </c>
      <c r="T184" s="870">
        <f>SUM(T177,T182)</f>
        <v>28.004642708256981</v>
      </c>
      <c r="U184" s="871" t="s">
        <v>56</v>
      </c>
      <c r="V184" s="872">
        <f>SUM(V177,V182)</f>
        <v>6.8843234838836</v>
      </c>
      <c r="W184" s="870">
        <f>SUM(W177,W182)</f>
        <v>26.937643584427612</v>
      </c>
      <c r="X184" s="871" t="s">
        <v>56</v>
      </c>
      <c r="Y184" s="872">
        <f>SUM(Y177,Y182)</f>
        <v>6.4405711583432002</v>
      </c>
      <c r="Z184" s="870">
        <f>SUM(Z177,Z182)</f>
        <v>25.344161945662584</v>
      </c>
      <c r="AA184" s="871" t="s">
        <v>56</v>
      </c>
      <c r="AB184" s="872">
        <f>SUM(AB177,AB182)</f>
        <v>5.990142561491</v>
      </c>
      <c r="AC184" s="870">
        <f>SUM(AC177,AC182)</f>
        <v>23.694388852609208</v>
      </c>
      <c r="AD184" s="871" t="s">
        <v>56</v>
      </c>
      <c r="AE184" s="872">
        <f>SUM(AE177,AE182)</f>
        <v>5.6537586100609998</v>
      </c>
      <c r="AF184" s="870">
        <f>SUM(AF177,AF182)</f>
        <v>21.42298237138106</v>
      </c>
      <c r="AG184" s="871" t="s">
        <v>56</v>
      </c>
      <c r="AH184" s="872">
        <f>SUM(AH177,AH182)</f>
        <v>5.2056800818556006</v>
      </c>
      <c r="AI184" s="870">
        <f>SUM(AI177,AI182)</f>
        <v>19.368333668476868</v>
      </c>
      <c r="AJ184" s="871" t="s">
        <v>56</v>
      </c>
      <c r="AK184" s="872">
        <f>SUM(AK177,AK182)</f>
        <v>4.9703653662283998</v>
      </c>
      <c r="AL184" s="870">
        <f>SUM(AL177,AL182)</f>
        <v>17.602265872588681</v>
      </c>
      <c r="AM184" s="871" t="s">
        <v>56</v>
      </c>
      <c r="AN184" s="872">
        <f>SUM(AN177,AN182)</f>
        <v>4.7890739410328003</v>
      </c>
      <c r="AO184" s="870">
        <f>SUM(AO177,AO182)</f>
        <v>16.692213319466987</v>
      </c>
      <c r="AP184" s="871" t="s">
        <v>56</v>
      </c>
      <c r="AQ184" s="872">
        <f>SUM(AQ177,AQ182)</f>
        <v>4.6977435222775998</v>
      </c>
    </row>
    <row r="185" spans="1:43" ht="17.25" customHeight="1">
      <c r="A185" s="873" t="s">
        <v>67</v>
      </c>
      <c r="B185" s="863"/>
      <c r="C185" s="863"/>
      <c r="D185" s="863"/>
      <c r="E185" s="863"/>
      <c r="F185" s="863"/>
      <c r="H185" s="863"/>
      <c r="I185" s="874">
        <f>J184/H184</f>
        <v>0.26509172926010754</v>
      </c>
      <c r="J185" s="863"/>
      <c r="K185" s="863"/>
      <c r="L185" s="874">
        <f>M184/K184</f>
        <v>0.26517247242734704</v>
      </c>
      <c r="M185" s="863"/>
      <c r="N185" s="863"/>
      <c r="O185" s="874">
        <f>P184/N184</f>
        <v>0.25780791324002716</v>
      </c>
      <c r="P185" s="863"/>
      <c r="Q185" s="863"/>
      <c r="R185" s="874">
        <f>S184/Q184</f>
        <v>0.25241729535365987</v>
      </c>
      <c r="S185" s="863"/>
      <c r="T185" s="863"/>
      <c r="U185" s="874">
        <f>V184/T184</f>
        <v>0.24582793487501997</v>
      </c>
      <c r="V185" s="863"/>
      <c r="W185" s="863"/>
      <c r="X185" s="874">
        <f>Y184/W184</f>
        <v>0.23909185442138789</v>
      </c>
      <c r="Y185" s="863"/>
      <c r="Z185" s="863"/>
      <c r="AA185" s="874">
        <f>AB184/Z184</f>
        <v>0.23635196832839669</v>
      </c>
      <c r="AB185" s="863"/>
      <c r="AC185" s="863"/>
      <c r="AD185" s="874">
        <f>AE184/AC184</f>
        <v>0.23861170867204756</v>
      </c>
      <c r="AE185" s="863"/>
      <c r="AF185" s="863"/>
      <c r="AG185" s="874">
        <f>AH184/AF184</f>
        <v>0.24299511578788691</v>
      </c>
      <c r="AH185" s="863"/>
      <c r="AI185" s="863"/>
      <c r="AJ185" s="874">
        <f>AK184/AI184</f>
        <v>0.2566232826894122</v>
      </c>
      <c r="AK185" s="863"/>
      <c r="AL185" s="863"/>
      <c r="AM185" s="874">
        <f>AN184/AL184</f>
        <v>0.27207144669315769</v>
      </c>
      <c r="AN185" s="863"/>
      <c r="AO185" s="863"/>
      <c r="AP185" s="874">
        <f>AQ184/AO184</f>
        <v>0.28143323071476345</v>
      </c>
      <c r="AQ185" s="863"/>
    </row>
    <row r="186" spans="1:43" ht="16.8">
      <c r="A186" s="873" t="s">
        <v>195</v>
      </c>
      <c r="B186" s="873"/>
      <c r="C186" s="873"/>
      <c r="D186" s="962"/>
      <c r="E186" s="962"/>
      <c r="F186" s="873"/>
      <c r="G186" s="875"/>
      <c r="H186" s="875"/>
      <c r="I186" s="875"/>
      <c r="J186" s="875"/>
      <c r="K186" s="875"/>
      <c r="L186" s="875"/>
      <c r="M186" s="875"/>
      <c r="N186" s="875"/>
      <c r="O186" s="875"/>
      <c r="P186" s="875"/>
      <c r="Q186" s="875"/>
      <c r="R186" s="875"/>
      <c r="S186" s="875"/>
      <c r="T186" s="875"/>
      <c r="U186" s="875"/>
      <c r="V186" s="875"/>
      <c r="W186" s="875"/>
      <c r="X186" s="875"/>
      <c r="Y186" s="875"/>
      <c r="Z186" s="875"/>
      <c r="AA186" s="875"/>
      <c r="AB186" s="875"/>
      <c r="AC186" s="875"/>
      <c r="AD186" s="875"/>
      <c r="AE186" s="875"/>
      <c r="AF186" s="875"/>
      <c r="AG186" s="875"/>
      <c r="AH186" s="875"/>
      <c r="AI186" s="875"/>
      <c r="AJ186" s="875"/>
      <c r="AK186" s="875"/>
      <c r="AL186" s="875"/>
      <c r="AM186" s="875"/>
      <c r="AN186" s="875"/>
      <c r="AO186" s="875"/>
      <c r="AP186" s="875"/>
      <c r="AQ186" s="875"/>
    </row>
    <row r="187" spans="1:43" ht="16.8">
      <c r="A187" s="873"/>
      <c r="B187" s="863"/>
      <c r="C187" s="863"/>
      <c r="D187" s="863"/>
      <c r="E187" s="863"/>
      <c r="F187" s="863"/>
      <c r="G187" s="863"/>
      <c r="H187" s="863"/>
      <c r="I187" s="874"/>
      <c r="J187" s="863"/>
      <c r="K187" s="863"/>
      <c r="L187" s="874"/>
      <c r="M187" s="863"/>
      <c r="N187" s="863"/>
      <c r="O187" s="874"/>
      <c r="P187" s="863"/>
      <c r="Q187" s="863"/>
      <c r="R187" s="874"/>
      <c r="S187" s="863"/>
      <c r="T187" s="863"/>
      <c r="U187" s="874"/>
      <c r="V187" s="863"/>
      <c r="W187" s="863"/>
      <c r="X187" s="874"/>
      <c r="Y187" s="863"/>
      <c r="Z187" s="863"/>
      <c r="AA187" s="874"/>
      <c r="AB187" s="863"/>
      <c r="AC187" s="863"/>
      <c r="AD187" s="874"/>
      <c r="AE187" s="863"/>
      <c r="AF187" s="863"/>
      <c r="AG187" s="874"/>
      <c r="AH187" s="863"/>
      <c r="AI187" s="863"/>
      <c r="AJ187" s="874"/>
      <c r="AK187" s="863"/>
      <c r="AL187" s="863"/>
      <c r="AM187" s="874"/>
      <c r="AN187" s="863"/>
      <c r="AO187" s="863"/>
      <c r="AP187" s="874"/>
      <c r="AQ187" s="863"/>
    </row>
    <row r="188" spans="1:43" ht="16.8">
      <c r="A188" s="873"/>
      <c r="B188" s="873"/>
      <c r="C188" s="873"/>
      <c r="D188" s="873"/>
      <c r="E188" s="873"/>
      <c r="F188" s="873"/>
      <c r="G188" s="875"/>
    </row>
    <row r="204" spans="3:3">
      <c r="C204" s="883"/>
    </row>
  </sheetData>
  <mergeCells count="425">
    <mergeCell ref="A183:G183"/>
    <mergeCell ref="A141:C141"/>
    <mergeCell ref="A168:G168"/>
    <mergeCell ref="A169:G169"/>
    <mergeCell ref="A170:G170"/>
    <mergeCell ref="A173:A177"/>
    <mergeCell ref="E175:F175"/>
    <mergeCell ref="B177:G177"/>
    <mergeCell ref="A123:C123"/>
    <mergeCell ref="A136:G136"/>
    <mergeCell ref="A137:G137"/>
    <mergeCell ref="A138:G138"/>
    <mergeCell ref="A140:C140"/>
    <mergeCell ref="D140:E140"/>
    <mergeCell ref="F140:G140"/>
    <mergeCell ref="A178:A182"/>
    <mergeCell ref="E180:F180"/>
    <mergeCell ref="B182:G182"/>
    <mergeCell ref="A115:C117"/>
    <mergeCell ref="D115:E117"/>
    <mergeCell ref="F115:G115"/>
    <mergeCell ref="F116:G116"/>
    <mergeCell ref="F117:G117"/>
    <mergeCell ref="E118:F118"/>
    <mergeCell ref="E119:F119"/>
    <mergeCell ref="E120:F120"/>
    <mergeCell ref="A122:C122"/>
    <mergeCell ref="D122:E122"/>
    <mergeCell ref="F122:G122"/>
    <mergeCell ref="A107:B114"/>
    <mergeCell ref="C107:C114"/>
    <mergeCell ref="D107:E109"/>
    <mergeCell ref="F107:G107"/>
    <mergeCell ref="F108:G108"/>
    <mergeCell ref="F109:G109"/>
    <mergeCell ref="D110:G110"/>
    <mergeCell ref="D111:E113"/>
    <mergeCell ref="F111:G111"/>
    <mergeCell ref="F112:G112"/>
    <mergeCell ref="F113:G113"/>
    <mergeCell ref="D114:G114"/>
    <mergeCell ref="A1:AQ1"/>
    <mergeCell ref="A96:G96"/>
    <mergeCell ref="A97:B98"/>
    <mergeCell ref="C97:C98"/>
    <mergeCell ref="D97:G98"/>
    <mergeCell ref="AC19:AE19"/>
    <mergeCell ref="AN2:AQ2"/>
    <mergeCell ref="AF19:AH19"/>
    <mergeCell ref="AI19:AK19"/>
    <mergeCell ref="AO11:AQ11"/>
    <mergeCell ref="AO113:AQ113"/>
    <mergeCell ref="AF20:AH20"/>
    <mergeCell ref="AC112:AE112"/>
    <mergeCell ref="AF113:AH113"/>
    <mergeCell ref="AL112:AN112"/>
    <mergeCell ref="D14:E16"/>
    <mergeCell ref="F14:G14"/>
    <mergeCell ref="F15:G15"/>
    <mergeCell ref="F16:G16"/>
    <mergeCell ref="AL113:AN113"/>
    <mergeCell ref="Q113:S113"/>
    <mergeCell ref="T113:V113"/>
    <mergeCell ref="W20:Y20"/>
    <mergeCell ref="F23:G23"/>
    <mergeCell ref="F105:G105"/>
    <mergeCell ref="D99:E101"/>
    <mergeCell ref="F99:G99"/>
    <mergeCell ref="F100:G100"/>
    <mergeCell ref="F101:G101"/>
    <mergeCell ref="D102:G102"/>
    <mergeCell ref="D103:E105"/>
    <mergeCell ref="F103:G103"/>
    <mergeCell ref="F104:G104"/>
    <mergeCell ref="D106:G106"/>
    <mergeCell ref="AO111:AQ111"/>
    <mergeCell ref="F19:G19"/>
    <mergeCell ref="H19:J19"/>
    <mergeCell ref="K19:M19"/>
    <mergeCell ref="N19:P19"/>
    <mergeCell ref="Q19:S19"/>
    <mergeCell ref="AO112:AQ112"/>
    <mergeCell ref="H20:J20"/>
    <mergeCell ref="K20:M20"/>
    <mergeCell ref="N20:P20"/>
    <mergeCell ref="Q20:S20"/>
    <mergeCell ref="T20:V20"/>
    <mergeCell ref="K112:M112"/>
    <mergeCell ref="Z112:AB112"/>
    <mergeCell ref="AF87:AH88"/>
    <mergeCell ref="AL87:AN88"/>
    <mergeCell ref="AO20:AQ20"/>
    <mergeCell ref="AI20:AK20"/>
    <mergeCell ref="AL20:AN20"/>
    <mergeCell ref="W112:Y112"/>
    <mergeCell ref="AF112:AH112"/>
    <mergeCell ref="F7:G7"/>
    <mergeCell ref="F11:G11"/>
    <mergeCell ref="H11:J11"/>
    <mergeCell ref="K11:M11"/>
    <mergeCell ref="N11:P11"/>
    <mergeCell ref="W9:Y9"/>
    <mergeCell ref="Z9:AB9"/>
    <mergeCell ref="D9:G9"/>
    <mergeCell ref="D10:E12"/>
    <mergeCell ref="Q11:S11"/>
    <mergeCell ref="T11:V11"/>
    <mergeCell ref="W11:Y11"/>
    <mergeCell ref="Z11:AB11"/>
    <mergeCell ref="AL180:AN181"/>
    <mergeCell ref="AO87:AQ88"/>
    <mergeCell ref="T180:V181"/>
    <mergeCell ref="W87:Y88"/>
    <mergeCell ref="Z87:AB88"/>
    <mergeCell ref="AC87:AE88"/>
    <mergeCell ref="AO180:AQ181"/>
    <mergeCell ref="H88:I88"/>
    <mergeCell ref="AI11:AK11"/>
    <mergeCell ref="Z180:AB181"/>
    <mergeCell ref="AC180:AE181"/>
    <mergeCell ref="AF180:AH181"/>
    <mergeCell ref="AI180:AK181"/>
    <mergeCell ref="W180:Y181"/>
    <mergeCell ref="Q104:S104"/>
    <mergeCell ref="H113:J113"/>
    <mergeCell ref="K113:M113"/>
    <mergeCell ref="AL11:AN11"/>
    <mergeCell ref="H104:J104"/>
    <mergeCell ref="K104:M104"/>
    <mergeCell ref="N104:P104"/>
    <mergeCell ref="AL104:AN104"/>
    <mergeCell ref="AF11:AH11"/>
    <mergeCell ref="AF18:AH18"/>
    <mergeCell ref="AL175:AN176"/>
    <mergeCell ref="AO175:AQ176"/>
    <mergeCell ref="H83:I83"/>
    <mergeCell ref="AF175:AH176"/>
    <mergeCell ref="AI175:AK176"/>
    <mergeCell ref="AL82:AN83"/>
    <mergeCell ref="AO82:AQ83"/>
    <mergeCell ref="W82:Y83"/>
    <mergeCell ref="AO104:AQ104"/>
    <mergeCell ref="H176:I176"/>
    <mergeCell ref="AI104:AK104"/>
    <mergeCell ref="W104:Y104"/>
    <mergeCell ref="Z104:AB104"/>
    <mergeCell ref="AC104:AE104"/>
    <mergeCell ref="AF104:AH104"/>
    <mergeCell ref="H111:J111"/>
    <mergeCell ref="K111:M111"/>
    <mergeCell ref="N111:P111"/>
    <mergeCell ref="Q111:S111"/>
    <mergeCell ref="T111:V111"/>
    <mergeCell ref="W111:Y111"/>
    <mergeCell ref="Z111:AB111"/>
    <mergeCell ref="H112:J112"/>
    <mergeCell ref="AL111:AN111"/>
    <mergeCell ref="T175:V176"/>
    <mergeCell ref="AI111:AK111"/>
    <mergeCell ref="Z175:AB176"/>
    <mergeCell ref="AI113:AK113"/>
    <mergeCell ref="W175:Y176"/>
    <mergeCell ref="W110:Y110"/>
    <mergeCell ref="K176:L176"/>
    <mergeCell ref="N176:O176"/>
    <mergeCell ref="Q176:R176"/>
    <mergeCell ref="AC111:AE111"/>
    <mergeCell ref="AF111:AH111"/>
    <mergeCell ref="N113:P113"/>
    <mergeCell ref="AC175:AE176"/>
    <mergeCell ref="N112:P112"/>
    <mergeCell ref="Q112:S112"/>
    <mergeCell ref="T112:V112"/>
    <mergeCell ref="W113:Y113"/>
    <mergeCell ref="Z113:AB113"/>
    <mergeCell ref="AC113:AE113"/>
    <mergeCell ref="AC114:AE114"/>
    <mergeCell ref="AF114:AH114"/>
    <mergeCell ref="AI114:AK114"/>
    <mergeCell ref="D29:E29"/>
    <mergeCell ref="F29:G29"/>
    <mergeCell ref="A30:C30"/>
    <mergeCell ref="A43:G43"/>
    <mergeCell ref="A45:G45"/>
    <mergeCell ref="Q88:R88"/>
    <mergeCell ref="A80:A84"/>
    <mergeCell ref="A48:C48"/>
    <mergeCell ref="A75:G75"/>
    <mergeCell ref="A76:G76"/>
    <mergeCell ref="E82:F82"/>
    <mergeCell ref="K83:L83"/>
    <mergeCell ref="N83:O83"/>
    <mergeCell ref="Q83:R83"/>
    <mergeCell ref="T82:V83"/>
    <mergeCell ref="AI87:AK88"/>
    <mergeCell ref="B84:G84"/>
    <mergeCell ref="E87:F87"/>
    <mergeCell ref="AI82:AK83"/>
    <mergeCell ref="Z82:AB83"/>
    <mergeCell ref="T106:V106"/>
    <mergeCell ref="AI112:AK112"/>
    <mergeCell ref="AO21:AQ21"/>
    <mergeCell ref="T21:V21"/>
    <mergeCell ref="W21:Y21"/>
    <mergeCell ref="Z21:AB21"/>
    <mergeCell ref="AI21:AK21"/>
    <mergeCell ref="Z110:AB110"/>
    <mergeCell ref="AO114:AQ114"/>
    <mergeCell ref="A22:C24"/>
    <mergeCell ref="D22:E24"/>
    <mergeCell ref="F22:G22"/>
    <mergeCell ref="F24:G24"/>
    <mergeCell ref="K114:M114"/>
    <mergeCell ref="T114:V114"/>
    <mergeCell ref="W114:Y114"/>
    <mergeCell ref="Z114:AB114"/>
    <mergeCell ref="H114:J114"/>
    <mergeCell ref="A77:G77"/>
    <mergeCell ref="AL114:AN114"/>
    <mergeCell ref="N114:P114"/>
    <mergeCell ref="Q114:S114"/>
    <mergeCell ref="K88:L88"/>
    <mergeCell ref="N88:O88"/>
    <mergeCell ref="A85:A89"/>
    <mergeCell ref="D17:G17"/>
    <mergeCell ref="D21:G21"/>
    <mergeCell ref="H21:J21"/>
    <mergeCell ref="A29:C29"/>
    <mergeCell ref="K21:M21"/>
    <mergeCell ref="N21:P21"/>
    <mergeCell ref="D18:E20"/>
    <mergeCell ref="F20:G20"/>
    <mergeCell ref="AF106:AH106"/>
    <mergeCell ref="AC105:AE105"/>
    <mergeCell ref="W106:Y106"/>
    <mergeCell ref="Z106:AB106"/>
    <mergeCell ref="A44:G44"/>
    <mergeCell ref="W18:Y18"/>
    <mergeCell ref="B89:G89"/>
    <mergeCell ref="A90:G90"/>
    <mergeCell ref="W19:Y19"/>
    <mergeCell ref="Z20:AB20"/>
    <mergeCell ref="AC20:AE20"/>
    <mergeCell ref="T18:V18"/>
    <mergeCell ref="A99:B106"/>
    <mergeCell ref="C99:C106"/>
    <mergeCell ref="AO110:AQ110"/>
    <mergeCell ref="AC110:AE110"/>
    <mergeCell ref="AF110:AH110"/>
    <mergeCell ref="AI110:AK110"/>
    <mergeCell ref="AL110:AN110"/>
    <mergeCell ref="AL21:AN21"/>
    <mergeCell ref="AF82:AH83"/>
    <mergeCell ref="AC82:AE83"/>
    <mergeCell ref="T104:V104"/>
    <mergeCell ref="AI106:AK106"/>
    <mergeCell ref="AI103:AK103"/>
    <mergeCell ref="H110:J110"/>
    <mergeCell ref="K110:M110"/>
    <mergeCell ref="N110:P110"/>
    <mergeCell ref="Q110:S110"/>
    <mergeCell ref="T110:V110"/>
    <mergeCell ref="N106:P106"/>
    <mergeCell ref="Q106:S106"/>
    <mergeCell ref="AF105:AH105"/>
    <mergeCell ref="F18:G18"/>
    <mergeCell ref="H18:J18"/>
    <mergeCell ref="H106:J106"/>
    <mergeCell ref="AI105:AK105"/>
    <mergeCell ref="AL105:AN105"/>
    <mergeCell ref="AO105:AQ105"/>
    <mergeCell ref="H13:J13"/>
    <mergeCell ref="K106:M106"/>
    <mergeCell ref="AO106:AQ106"/>
    <mergeCell ref="AO17:AQ17"/>
    <mergeCell ref="W103:Y103"/>
    <mergeCell ref="Z103:AB103"/>
    <mergeCell ref="AC103:AE103"/>
    <mergeCell ref="Z17:AB17"/>
    <mergeCell ref="AC17:AE17"/>
    <mergeCell ref="W105:Y105"/>
    <mergeCell ref="Z105:AB105"/>
    <mergeCell ref="AC106:AE106"/>
    <mergeCell ref="H17:J17"/>
    <mergeCell ref="K17:M17"/>
    <mergeCell ref="N17:P17"/>
    <mergeCell ref="Q17:S17"/>
    <mergeCell ref="T17:V17"/>
    <mergeCell ref="AL106:AN106"/>
    <mergeCell ref="T87:V88"/>
    <mergeCell ref="Z18:AB18"/>
    <mergeCell ref="H105:J105"/>
    <mergeCell ref="K105:M105"/>
    <mergeCell ref="N105:P105"/>
    <mergeCell ref="AO103:AQ103"/>
    <mergeCell ref="H12:J12"/>
    <mergeCell ref="K12:M12"/>
    <mergeCell ref="N12:P12"/>
    <mergeCell ref="Q105:S105"/>
    <mergeCell ref="W17:Y17"/>
    <mergeCell ref="W13:Y13"/>
    <mergeCell ref="AF103:AH103"/>
    <mergeCell ref="AC102:AE102"/>
    <mergeCell ref="AF102:AH102"/>
    <mergeCell ref="K102:M102"/>
    <mergeCell ref="AF17:AH17"/>
    <mergeCell ref="Q21:S21"/>
    <mergeCell ref="K18:M18"/>
    <mergeCell ref="N18:P18"/>
    <mergeCell ref="Z19:AB19"/>
    <mergeCell ref="W102:Y102"/>
    <mergeCell ref="T105:V105"/>
    <mergeCell ref="AO13:AQ13"/>
    <mergeCell ref="AC18:AE18"/>
    <mergeCell ref="T19:V19"/>
    <mergeCell ref="AL103:AN103"/>
    <mergeCell ref="AO10:AQ10"/>
    <mergeCell ref="H103:J103"/>
    <mergeCell ref="K103:M103"/>
    <mergeCell ref="N103:P103"/>
    <mergeCell ref="Q103:S103"/>
    <mergeCell ref="T103:V103"/>
    <mergeCell ref="W10:Y10"/>
    <mergeCell ref="AL10:AN10"/>
    <mergeCell ref="AI102:AK102"/>
    <mergeCell ref="Q18:S18"/>
    <mergeCell ref="AO12:AQ12"/>
    <mergeCell ref="AC21:AE21"/>
    <mergeCell ref="AF21:AH21"/>
    <mergeCell ref="AL17:AN17"/>
    <mergeCell ref="AI18:AK18"/>
    <mergeCell ref="AL18:AN18"/>
    <mergeCell ref="AO18:AQ18"/>
    <mergeCell ref="AL19:AN19"/>
    <mergeCell ref="AO19:AQ19"/>
    <mergeCell ref="AL102:AN102"/>
    <mergeCell ref="Z102:AB102"/>
    <mergeCell ref="Z12:AB12"/>
    <mergeCell ref="AC12:AE12"/>
    <mergeCell ref="AF12:AH12"/>
    <mergeCell ref="AI12:AK12"/>
    <mergeCell ref="AL96:AN96"/>
    <mergeCell ref="AL12:AN12"/>
    <mergeCell ref="AI13:AK13"/>
    <mergeCell ref="AL13:AN13"/>
    <mergeCell ref="H96:J96"/>
    <mergeCell ref="D13:G13"/>
    <mergeCell ref="H9:J9"/>
    <mergeCell ref="K13:M13"/>
    <mergeCell ref="N13:P13"/>
    <mergeCell ref="Q13:S13"/>
    <mergeCell ref="T13:V13"/>
    <mergeCell ref="AO9:AQ9"/>
    <mergeCell ref="H102:J102"/>
    <mergeCell ref="K9:M9"/>
    <mergeCell ref="N9:P9"/>
    <mergeCell ref="Q9:S9"/>
    <mergeCell ref="T9:V9"/>
    <mergeCell ref="AO102:AQ102"/>
    <mergeCell ref="H10:J10"/>
    <mergeCell ref="K10:M10"/>
    <mergeCell ref="N10:P10"/>
    <mergeCell ref="N102:P102"/>
    <mergeCell ref="Q102:S102"/>
    <mergeCell ref="T102:V102"/>
    <mergeCell ref="Z10:AB10"/>
    <mergeCell ref="AC10:AE10"/>
    <mergeCell ref="Q12:S12"/>
    <mergeCell ref="T12:V12"/>
    <mergeCell ref="AI96:AK96"/>
    <mergeCell ref="AF10:AH10"/>
    <mergeCell ref="AI10:AK10"/>
    <mergeCell ref="AC13:AE13"/>
    <mergeCell ref="AF13:AH13"/>
    <mergeCell ref="AI17:AK17"/>
    <mergeCell ref="AO96:AQ96"/>
    <mergeCell ref="Z3:AB3"/>
    <mergeCell ref="AI3:AK3"/>
    <mergeCell ref="AL3:AN3"/>
    <mergeCell ref="AO3:AQ3"/>
    <mergeCell ref="AC9:AE9"/>
    <mergeCell ref="AF9:AH9"/>
    <mergeCell ref="AI9:AK9"/>
    <mergeCell ref="AL9:AN9"/>
    <mergeCell ref="Z96:AB96"/>
    <mergeCell ref="Z13:AB13"/>
    <mergeCell ref="AC11:AE11"/>
    <mergeCell ref="T3:V3"/>
    <mergeCell ref="W3:Y3"/>
    <mergeCell ref="Q96:S96"/>
    <mergeCell ref="T96:V96"/>
    <mergeCell ref="W96:Y96"/>
    <mergeCell ref="N96:P96"/>
    <mergeCell ref="K96:M96"/>
    <mergeCell ref="AC3:AE3"/>
    <mergeCell ref="AF3:AH3"/>
    <mergeCell ref="AC96:AE96"/>
    <mergeCell ref="AF96:AH96"/>
    <mergeCell ref="Q10:S10"/>
    <mergeCell ref="T10:V10"/>
    <mergeCell ref="W12:Y12"/>
    <mergeCell ref="H181:I181"/>
    <mergeCell ref="K181:L181"/>
    <mergeCell ref="N181:O181"/>
    <mergeCell ref="Q181:R181"/>
    <mergeCell ref="A3:G3"/>
    <mergeCell ref="H3:J3"/>
    <mergeCell ref="A6:B13"/>
    <mergeCell ref="C6:C13"/>
    <mergeCell ref="D6:E8"/>
    <mergeCell ref="F6:G6"/>
    <mergeCell ref="K3:M3"/>
    <mergeCell ref="N3:P3"/>
    <mergeCell ref="Q3:S3"/>
    <mergeCell ref="A4:B5"/>
    <mergeCell ref="C4:C5"/>
    <mergeCell ref="D4:G5"/>
    <mergeCell ref="A47:C47"/>
    <mergeCell ref="D47:E47"/>
    <mergeCell ref="F47:G47"/>
    <mergeCell ref="F10:G10"/>
    <mergeCell ref="F12:G12"/>
    <mergeCell ref="A14:B21"/>
    <mergeCell ref="C14:C21"/>
    <mergeCell ref="F8:G8"/>
  </mergeCells>
  <pageMargins left="0.70866141732283472" right="0.70866141732283472" top="0.35433070866141736" bottom="0.15748031496062992" header="0.31496062992125984" footer="0.31496062992125984"/>
  <pageSetup paperSize="8" scale="41" fitToHeight="0" orientation="landscape" horizontalDpi="120" verticalDpi="144" r:id="rId1"/>
  <headerFooter alignWithMargins="0">
    <oddFooter xml:space="preserve">&amp;R
</oddFooter>
  </headerFooter>
  <rowBreaks count="1" manualBreakCount="1">
    <brk id="94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22</vt:i4>
      </vt:variant>
    </vt:vector>
  </HeadingPairs>
  <TitlesOfParts>
    <vt:vector size="38" baseType="lpstr">
      <vt:lpstr>ПС 35-10 Ярки</vt:lpstr>
      <vt:lpstr>ПС 110-10 Авангард</vt:lpstr>
      <vt:lpstr>ПС 110-35-10 ГИБДД</vt:lpstr>
      <vt:lpstr>ПС 110-10 Западная</vt:lpstr>
      <vt:lpstr>ПС 110-10 Самарово</vt:lpstr>
      <vt:lpstr>ПС 110-10 МДФ</vt:lpstr>
      <vt:lpstr>ПС 110-35-10 ЮМАС</vt:lpstr>
      <vt:lpstr>ПС 110-6 Евра</vt:lpstr>
      <vt:lpstr>ПС 110-10-6 Пионерная-2</vt:lpstr>
      <vt:lpstr>ПС 110-6 Лорба</vt:lpstr>
      <vt:lpstr>ПС 110-6 Березово</vt:lpstr>
      <vt:lpstr>ПС 110-10 Полноват</vt:lpstr>
      <vt:lpstr>ПС 110-10 Шеркалы</vt:lpstr>
      <vt:lpstr>ПС 110-10 Сергино</vt:lpstr>
      <vt:lpstr>ПС 110-10 Кода</vt:lpstr>
      <vt:lpstr>ПС 110-10 Чара</vt:lpstr>
      <vt:lpstr>'ПС 110-10 Кода'!Заголовки_для_печати</vt:lpstr>
      <vt:lpstr>'ПС 110-10 Полноват'!Заголовки_для_печати</vt:lpstr>
      <vt:lpstr>'ПС 110-10 Сергино'!Заголовки_для_печати</vt:lpstr>
      <vt:lpstr>'ПС 110-10 Чара'!Заголовки_для_печати</vt:lpstr>
      <vt:lpstr>'ПС 110-10 Шеркалы'!Заголовки_для_печати</vt:lpstr>
      <vt:lpstr>'ПС 110-6 Березово'!Заголовки_для_печати</vt:lpstr>
      <vt:lpstr>'ПС 110-6 Лорба'!Заголовки_для_печати</vt:lpstr>
      <vt:lpstr>'ПС 110-10 Авангард'!Область_печати</vt:lpstr>
      <vt:lpstr>'ПС 110-10 Западная'!Область_печати</vt:lpstr>
      <vt:lpstr>'ПС 110-10 Кода'!Область_печати</vt:lpstr>
      <vt:lpstr>'ПС 110-10 МДФ'!Область_печати</vt:lpstr>
      <vt:lpstr>'ПС 110-10 Полноват'!Область_печати</vt:lpstr>
      <vt:lpstr>'ПС 110-10 Сергино'!Область_печати</vt:lpstr>
      <vt:lpstr>'ПС 110-10 Чара'!Область_печати</vt:lpstr>
      <vt:lpstr>'ПС 110-10 Шеркалы'!Область_печати</vt:lpstr>
      <vt:lpstr>'ПС 110-10-6 Пионерная-2'!Область_печати</vt:lpstr>
      <vt:lpstr>'ПС 110-35-10 ГИБДД'!Область_печати</vt:lpstr>
      <vt:lpstr>'ПС 110-35-10 ЮМАС'!Область_печати</vt:lpstr>
      <vt:lpstr>'ПС 110-6 Березово'!Область_печати</vt:lpstr>
      <vt:lpstr>'ПС 110-6 Евра'!Область_печати</vt:lpstr>
      <vt:lpstr>'ПС 110-6 Лорба'!Область_печати</vt:lpstr>
      <vt:lpstr>'ПС 35-10 Ярки'!Область_печати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Осипенкова Ирина Владимировна</dc:creator>
  <cp:lastModifiedBy>Старовойтов Сергей Юрьевич</cp:lastModifiedBy>
  <dcterms:created xsi:type="dcterms:W3CDTF">2018-06-05T04:57:00Z</dcterms:created>
  <dcterms:modified xsi:type="dcterms:W3CDTF">2019-01-11T10:06:02Z</dcterms:modified>
</cp:coreProperties>
</file>